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cliattj\Downloads\"/>
    </mc:Choice>
  </mc:AlternateContent>
  <xr:revisionPtr revIDLastSave="0" documentId="8_{E134A27E-A43F-48D7-9C5A-5A9AD606CB8B}" xr6:coauthVersionLast="47" xr6:coauthVersionMax="47" xr10:uidLastSave="{00000000-0000-0000-0000-000000000000}"/>
  <bookViews>
    <workbookView xWindow="32910" yWindow="2115" windowWidth="21600" windowHeight="11265" tabRatio="809" xr2:uid="{00000000-000D-0000-FFFF-FFFF00000000}"/>
  </bookViews>
  <sheets>
    <sheet name="ATT H-3F" sheetId="1" r:id="rId1"/>
    <sheet name="1 - ADIT" sheetId="2" r:id="rId2"/>
    <sheet name="2 - Other Tax" sheetId="3" r:id="rId3"/>
    <sheet name="Prop taxes to function" sheetId="4" state="hidden" r:id="rId4"/>
    <sheet name="3 - Revenue Credits" sheetId="5" r:id="rId5"/>
    <sheet name="4 - 100 Basis Pt ROE" sheetId="6" r:id="rId6"/>
    <sheet name="5 - Cost Support 1" sheetId="7" r:id="rId7"/>
    <sheet name="5a Affiliate Allocations" sheetId="8" r:id="rId8"/>
    <sheet name="6- Est &amp; Reconcile WS" sheetId="9" r:id="rId9"/>
    <sheet name="7 - Cap Add WS" sheetId="10" r:id="rId10"/>
    <sheet name="8 - Securitization" sheetId="11" r:id="rId11"/>
    <sheet name="9 - Depreciation Rates" sheetId="14" r:id="rId12"/>
    <sheet name="Sheet1" sheetId="12" state="hidden" r:id="rId13"/>
    <sheet name="Sheet2" sheetId="13" state="hidden" r:id="rId14"/>
  </sheets>
  <externalReferences>
    <externalReference r:id="rId15"/>
    <externalReference r:id="rId16"/>
    <externalReference r:id="rId17"/>
    <externalReference r:id="rId18"/>
    <externalReference r:id="rId19"/>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'1 - ADIT'!$A$1:$I$190</definedName>
    <definedName name="_xlnm.Print_Area" localSheetId="4">'3 - Revenue Credits'!$A$1:$D$48</definedName>
    <definedName name="_xlnm.Print_Area" localSheetId="11">'9 - Depreciation Rates'!$A$1:$G$22</definedName>
    <definedName name="_xlnm.Print_Area" localSheetId="0">'ATT H-3F'!$A$1:$H$325</definedName>
    <definedName name="_xlnm.Print_Titles" localSheetId="6">'5 - Cost Support 1'!$1:$3</definedName>
    <definedName name="_xlnm.Print_Titles" localSheetId="9">'7 - Cap Add WS'!$A:$B</definedName>
    <definedName name="solver_adj" localSheetId="0" hidden="1">'ATT H-3F'!#REF!</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'ATT H-3F'!#REF!</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3</definedName>
    <definedName name="solver_val" localSheetId="0" hidden="1">981598</definedName>
    <definedName name="Z_194EE32D_1C98_4374_BB7C_2BD491970D6F_.wvu.Cols" localSheetId="9" hidden="1">'7 - Cap Add WS'!#REF!</definedName>
    <definedName name="Z_194EE32D_1C98_4374_BB7C_2BD491970D6F_.wvu.PrintArea" localSheetId="1" hidden="1">'1 - ADIT'!$A$1:$I$190</definedName>
    <definedName name="Z_194EE32D_1C98_4374_BB7C_2BD491970D6F_.wvu.PrintArea" localSheetId="4" hidden="1">'3 - Revenue Credits'!$A$1:$D$48</definedName>
    <definedName name="Z_194EE32D_1C98_4374_BB7C_2BD491970D6F_.wvu.PrintArea" localSheetId="0" hidden="1">'ATT H-3F'!$A$1:$H$325</definedName>
    <definedName name="Z_194EE32D_1C98_4374_BB7C_2BD491970D6F_.wvu.PrintTitles" localSheetId="6" hidden="1">'5 - Cost Support 1'!$1:$3</definedName>
    <definedName name="Z_194EE32D_1C98_4374_BB7C_2BD491970D6F_.wvu.PrintTitles" localSheetId="9" hidden="1">'7 - Cap Add WS'!$A:$B</definedName>
    <definedName name="Z_1FD82FDD_08B3_45D2_8EF1_B2A8FEBCA5D5_.wvu.PrintArea" localSheetId="1" hidden="1">'1 - ADIT'!$A$1:$I$190</definedName>
    <definedName name="Z_1FD82FDD_08B3_45D2_8EF1_B2A8FEBCA5D5_.wvu.PrintArea" localSheetId="2" hidden="1">'2 - Other Tax'!$A$1:$H$68</definedName>
    <definedName name="Z_1FD82FDD_08B3_45D2_8EF1_B2A8FEBCA5D5_.wvu.PrintArea" localSheetId="4" hidden="1">'3 - Revenue Credits'!$A$1:$D$46</definedName>
    <definedName name="Z_1FD82FDD_08B3_45D2_8EF1_B2A8FEBCA5D5_.wvu.PrintArea" localSheetId="5" hidden="1">'4 - 100 Basis Pt ROE'!$A$1:$I$77</definedName>
    <definedName name="Z_1FD82FDD_08B3_45D2_8EF1_B2A8FEBCA5D5_.wvu.PrintArea" localSheetId="6" hidden="1">'5 - Cost Support 1'!$A$1:$Q$200</definedName>
    <definedName name="Z_1FD82FDD_08B3_45D2_8EF1_B2A8FEBCA5D5_.wvu.PrintArea" localSheetId="7" hidden="1">'5a Affiliate Allocations'!$A$1:$G$8</definedName>
    <definedName name="Z_1FD82FDD_08B3_45D2_8EF1_B2A8FEBCA5D5_.wvu.PrintArea" localSheetId="8" hidden="1">'6- Est &amp; Reconcile WS'!$A$1:$P$159</definedName>
    <definedName name="Z_1FD82FDD_08B3_45D2_8EF1_B2A8FEBCA5D5_.wvu.PrintArea" localSheetId="9" hidden="1">'7 - Cap Add WS'!$A$1:$Q$76</definedName>
    <definedName name="Z_1FD82FDD_08B3_45D2_8EF1_B2A8FEBCA5D5_.wvu.PrintArea" localSheetId="10" hidden="1">'8 - Securitization'!$A$1:$F$24</definedName>
    <definedName name="Z_1FD82FDD_08B3_45D2_8EF1_B2A8FEBCA5D5_.wvu.PrintArea" localSheetId="0" hidden="1">'ATT H-3F'!$A$1:$H$325</definedName>
    <definedName name="Z_1FD82FDD_08B3_45D2_8EF1_B2A8FEBCA5D5_.wvu.PrintTitles" localSheetId="6" hidden="1">'5 - Cost Support 1'!$1:$3</definedName>
    <definedName name="Z_1FD82FDD_08B3_45D2_8EF1_B2A8FEBCA5D5_.wvu.PrintTitles" localSheetId="9" hidden="1">'7 - Cap Add WS'!$A:$B</definedName>
    <definedName name="Z_28784157_4EC3_4007_954F_95FA853A7F47_.wvu.Cols" localSheetId="8" hidden="1">'6- Est &amp; Reconcile WS'!$O:$P</definedName>
    <definedName name="Z_28784157_4EC3_4007_954F_95FA853A7F47_.wvu.Cols" localSheetId="0" hidden="1">'ATT H-3F'!$I:$K</definedName>
    <definedName name="Z_28784157_4EC3_4007_954F_95FA853A7F47_.wvu.PrintArea" localSheetId="1" hidden="1">'1 - ADIT'!$A$1:$I$190</definedName>
    <definedName name="Z_28784157_4EC3_4007_954F_95FA853A7F47_.wvu.PrintArea" localSheetId="4" hidden="1">'3 - Revenue Credits'!$A$1:$D$48</definedName>
    <definedName name="Z_28784157_4EC3_4007_954F_95FA853A7F47_.wvu.PrintArea" localSheetId="0" hidden="1">'ATT H-3F'!$A$1:$H$325</definedName>
    <definedName name="Z_28784157_4EC3_4007_954F_95FA853A7F47_.wvu.PrintTitles" localSheetId="6" hidden="1">'5 - Cost Support 1'!$1:$3</definedName>
    <definedName name="Z_28784157_4EC3_4007_954F_95FA853A7F47_.wvu.PrintTitles" localSheetId="9" hidden="1">'7 - Cap Add WS'!$A:$B</definedName>
    <definedName name="Z_28948E05_8F34_4F1E_96FB_A80A6A844600_.wvu.Cols" localSheetId="1" hidden="1">'1 - ADIT'!$C:$C</definedName>
    <definedName name="Z_28948E05_8F34_4F1E_96FB_A80A6A844600_.wvu.Cols" localSheetId="9" hidden="1">'7 - Cap Add WS'!#REF!</definedName>
    <definedName name="Z_28948E05_8F34_4F1E_96FB_A80A6A844600_.wvu.PrintArea" localSheetId="1" hidden="1">'1 - ADIT'!$A$1:$I$190</definedName>
    <definedName name="Z_28948E05_8F34_4F1E_96FB_A80A6A844600_.wvu.PrintArea" localSheetId="4" hidden="1">'3 - Revenue Credits'!$A$1:$D$48</definedName>
    <definedName name="Z_28948E05_8F34_4F1E_96FB_A80A6A844600_.wvu.PrintArea" localSheetId="0" hidden="1">'ATT H-3F'!$A$1:$H$325</definedName>
    <definedName name="Z_28948E05_8F34_4F1E_96FB_A80A6A844600_.wvu.PrintTitles" localSheetId="6" hidden="1">'5 - Cost Support 1'!$1:$3</definedName>
    <definedName name="Z_28948E05_8F34_4F1E_96FB_A80A6A844600_.wvu.PrintTitles" localSheetId="9" hidden="1">'7 - Cap Add WS'!$A:$B</definedName>
    <definedName name="Z_28948E05_8F34_4F1E_96FB_A80A6A844600_.wvu.Rows" localSheetId="6" hidden="1">'5 - Cost Support 1'!$28:$29</definedName>
    <definedName name="Z_63011E91_4609_4523_98FE_FD252E915668_.wvu.Cols" localSheetId="1" hidden="1">'1 - ADIT'!$C:$C</definedName>
    <definedName name="Z_63011E91_4609_4523_98FE_FD252E915668_.wvu.Cols" localSheetId="9" hidden="1">'7 - Cap Add WS'!#REF!</definedName>
    <definedName name="Z_63011E91_4609_4523_98FE_FD252E915668_.wvu.PrintArea" localSheetId="1" hidden="1">'1 - ADIT'!$A$1:$I$190</definedName>
    <definedName name="Z_63011E91_4609_4523_98FE_FD252E915668_.wvu.PrintArea" localSheetId="2" hidden="1">'2 - Other Tax'!$A$1:$H$69</definedName>
    <definedName name="Z_63011E91_4609_4523_98FE_FD252E915668_.wvu.PrintArea" localSheetId="4" hidden="1">'3 - Revenue Credits'!$A$1:$D$48</definedName>
    <definedName name="Z_63011E91_4609_4523_98FE_FD252E915668_.wvu.PrintArea" localSheetId="7" hidden="1">'5a Affiliate Allocations'!$A$1:$G$92</definedName>
    <definedName name="Z_63011E91_4609_4523_98FE_FD252E915668_.wvu.PrintArea" localSheetId="8" hidden="1">'6- Est &amp; Reconcile WS'!$A$1:$Q$159</definedName>
    <definedName name="Z_63011E91_4609_4523_98FE_FD252E915668_.wvu.PrintArea" localSheetId="9" hidden="1">'7 - Cap Add WS'!$A$1:$R$78</definedName>
    <definedName name="Z_63011E91_4609_4523_98FE_FD252E915668_.wvu.PrintArea" localSheetId="0" hidden="1">'ATT H-3F'!$A$1:$H$325</definedName>
    <definedName name="Z_63011E91_4609_4523_98FE_FD252E915668_.wvu.PrintTitles" localSheetId="6" hidden="1">'5 - Cost Support 1'!$1:$3</definedName>
    <definedName name="Z_63011E91_4609_4523_98FE_FD252E915668_.wvu.PrintTitles" localSheetId="9" hidden="1">'7 - Cap Add WS'!$A:$B</definedName>
    <definedName name="Z_63011E91_4609_4523_98FE_FD252E915668_.wvu.Rows" localSheetId="6" hidden="1">'5 - Cost Support 1'!$28:$29</definedName>
    <definedName name="Z_71B42B22_A376_44B5_B0C1_23FC1AA3DBA2_.wvu.Cols" localSheetId="1" hidden="1">'1 - ADIT'!$C:$C</definedName>
    <definedName name="Z_71B42B22_A376_44B5_B0C1_23FC1AA3DBA2_.wvu.Cols" localSheetId="9" hidden="1">'7 - Cap Add WS'!#REF!</definedName>
    <definedName name="Z_71B42B22_A376_44B5_B0C1_23FC1AA3DBA2_.wvu.PrintArea" localSheetId="1" hidden="1">'1 - ADIT'!$A$1:$I$190</definedName>
    <definedName name="Z_71B42B22_A376_44B5_B0C1_23FC1AA3DBA2_.wvu.PrintArea" localSheetId="4" hidden="1">'3 - Revenue Credits'!$A$1:$D$48</definedName>
    <definedName name="Z_71B42B22_A376_44B5_B0C1_23FC1AA3DBA2_.wvu.PrintArea" localSheetId="0" hidden="1">'ATT H-3F'!$A$1:$H$325</definedName>
    <definedName name="Z_71B42B22_A376_44B5_B0C1_23FC1AA3DBA2_.wvu.PrintTitles" localSheetId="6" hidden="1">'5 - Cost Support 1'!$1:$3</definedName>
    <definedName name="Z_71B42B22_A376_44B5_B0C1_23FC1AA3DBA2_.wvu.PrintTitles" localSheetId="9" hidden="1">'7 - Cap Add WS'!$A:$B</definedName>
    <definedName name="Z_71B42B22_A376_44B5_B0C1_23FC1AA3DBA2_.wvu.Rows" localSheetId="5" hidden="1">'4 - 100 Basis Pt ROE'!$21:$21,'4 - 100 Basis Pt ROE'!#REF!</definedName>
    <definedName name="Z_71B42B22_A376_44B5_B0C1_23FC1AA3DBA2_.wvu.Rows" localSheetId="6" hidden="1">'5 - Cost Support 1'!$28:$29</definedName>
    <definedName name="Z_71B42B22_A376_44B5_B0C1_23FC1AA3DBA2_.wvu.Rows" localSheetId="0" hidden="1">'ATT H-3F'!#REF!</definedName>
    <definedName name="Z_76AF1A38_1189_4611_8170_5335B5AAF328_.wvu.PrintArea" localSheetId="1" hidden="1">'1 - ADIT'!$A$1:$I$190</definedName>
    <definedName name="Z_76AF1A38_1189_4611_8170_5335B5AAF328_.wvu.PrintArea" localSheetId="4" hidden="1">'3 - Revenue Credits'!$A$1:$D$48</definedName>
    <definedName name="Z_76AF1A38_1189_4611_8170_5335B5AAF328_.wvu.PrintArea" localSheetId="0" hidden="1">'ATT H-3F'!$A$1:$H$325</definedName>
    <definedName name="Z_76AF1A38_1189_4611_8170_5335B5AAF328_.wvu.PrintTitles" localSheetId="6" hidden="1">'5 - Cost Support 1'!$1:$3</definedName>
    <definedName name="Z_76AF1A38_1189_4611_8170_5335B5AAF328_.wvu.PrintTitles" localSheetId="9" hidden="1">'7 - Cap Add WS'!$A:$B</definedName>
    <definedName name="Z_7FCEE676_C154_49A3_B796_8F613C81D3AD_.wvu.PrintArea" localSheetId="1" hidden="1">'1 - ADIT'!$A$1:$I$190</definedName>
    <definedName name="Z_7FCEE676_C154_49A3_B796_8F613C81D3AD_.wvu.PrintArea" localSheetId="4" hidden="1">'3 - Revenue Credits'!$A$1:$D$48</definedName>
    <definedName name="Z_7FCEE676_C154_49A3_B796_8F613C81D3AD_.wvu.PrintArea" localSheetId="0" hidden="1">'ATT H-3F'!$A$1:$H$325</definedName>
    <definedName name="Z_7FCEE676_C154_49A3_B796_8F613C81D3AD_.wvu.PrintTitles" localSheetId="6" hidden="1">'5 - Cost Support 1'!$1:$3</definedName>
    <definedName name="Z_7FCEE676_C154_49A3_B796_8F613C81D3AD_.wvu.PrintTitles" localSheetId="9" hidden="1">'7 - Cap Add WS'!$A:$B</definedName>
    <definedName name="Z_89D6D754_9FAD_4B1E_BFC9_D7DA3E200442_.wvu.Cols" localSheetId="9" hidden="1">'7 - Cap Add WS'!#REF!</definedName>
    <definedName name="Z_89D6D754_9FAD_4B1E_BFC9_D7DA3E200442_.wvu.PrintArea" localSheetId="1" hidden="1">'1 - ADIT'!$A$1:$I$190</definedName>
    <definedName name="Z_89D6D754_9FAD_4B1E_BFC9_D7DA3E200442_.wvu.PrintArea" localSheetId="4" hidden="1">'3 - Revenue Credits'!$A$1:$D$48</definedName>
    <definedName name="Z_89D6D754_9FAD_4B1E_BFC9_D7DA3E200442_.wvu.PrintArea" localSheetId="0" hidden="1">'ATT H-3F'!$A$1:$H$325</definedName>
    <definedName name="Z_89D6D754_9FAD_4B1E_BFC9_D7DA3E200442_.wvu.PrintTitles" localSheetId="6" hidden="1">'5 - Cost Support 1'!$1:$3</definedName>
    <definedName name="Z_89D6D754_9FAD_4B1E_BFC9_D7DA3E200442_.wvu.PrintTitles" localSheetId="9" hidden="1">'7 - Cap Add WS'!$A:$B</definedName>
    <definedName name="Z_A70E3E5A_FAD7_411A_8FC6_3294140D6819_.wvu.PrintArea" localSheetId="1" hidden="1">'1 - ADIT'!$A$1:$I$190</definedName>
    <definedName name="Z_A70E3E5A_FAD7_411A_8FC6_3294140D6819_.wvu.PrintArea" localSheetId="4" hidden="1">'3 - Revenue Credits'!$A$1:$D$48</definedName>
    <definedName name="Z_A70E3E5A_FAD7_411A_8FC6_3294140D6819_.wvu.PrintArea" localSheetId="0" hidden="1">'ATT H-3F'!$A$1:$H$325</definedName>
    <definedName name="Z_A70E3E5A_FAD7_411A_8FC6_3294140D6819_.wvu.PrintTitles" localSheetId="6" hidden="1">'5 - Cost Support 1'!$1:$3</definedName>
    <definedName name="Z_A70E3E5A_FAD7_411A_8FC6_3294140D6819_.wvu.PrintTitles" localSheetId="9" hidden="1">'7 - Cap Add WS'!$A:$B</definedName>
    <definedName name="Z_A81FEB52_F53B_4239_B480_8C3A97F087C9_.wvu.Cols" localSheetId="9" hidden="1">'7 - Cap Add WS'!#REF!</definedName>
    <definedName name="Z_A81FEB52_F53B_4239_B480_8C3A97F087C9_.wvu.PrintArea" localSheetId="1" hidden="1">'1 - ADIT'!$A$1:$I$190</definedName>
    <definedName name="Z_A81FEB52_F53B_4239_B480_8C3A97F087C9_.wvu.PrintArea" localSheetId="4" hidden="1">'3 - Revenue Credits'!$A$1:$D$48</definedName>
    <definedName name="Z_A81FEB52_F53B_4239_B480_8C3A97F087C9_.wvu.PrintArea" localSheetId="0" hidden="1">'ATT H-3F'!$A$1:$H$325</definedName>
    <definedName name="Z_A81FEB52_F53B_4239_B480_8C3A97F087C9_.wvu.PrintTitles" localSheetId="6" hidden="1">'5 - Cost Support 1'!$1:$3</definedName>
    <definedName name="Z_A81FEB52_F53B_4239_B480_8C3A97F087C9_.wvu.PrintTitles" localSheetId="9" hidden="1">'7 - Cap Add WS'!$A:$B</definedName>
    <definedName name="Z_B3BF4994_D3F5_485B_A5E3_7693343E0E03_.wvu.Cols" localSheetId="8" hidden="1">'6- Est &amp; Reconcile WS'!$O:$P</definedName>
    <definedName name="Z_B3BF4994_D3F5_485B_A5E3_7693343E0E03_.wvu.Cols" localSheetId="0" hidden="1">'ATT H-3F'!$J:$L</definedName>
    <definedName name="Z_B3BF4994_D3F5_485B_A5E3_7693343E0E03_.wvu.PrintArea" localSheetId="1" hidden="1">'1 - ADIT'!$A$1:$I$190</definedName>
    <definedName name="Z_B3BF4994_D3F5_485B_A5E3_7693343E0E03_.wvu.PrintArea" localSheetId="4" hidden="1">'3 - Revenue Credits'!$A$1:$D$48</definedName>
    <definedName name="Z_B3BF4994_D3F5_485B_A5E3_7693343E0E03_.wvu.PrintArea" localSheetId="0" hidden="1">'ATT H-3F'!$A$1:$H$325</definedName>
    <definedName name="Z_B3BF4994_D3F5_485B_A5E3_7693343E0E03_.wvu.PrintTitles" localSheetId="6" hidden="1">'5 - Cost Support 1'!$1:$3</definedName>
    <definedName name="Z_B3BF4994_D3F5_485B_A5E3_7693343E0E03_.wvu.PrintTitles" localSheetId="9" hidden="1">'7 - Cap Add WS'!$A:$B</definedName>
    <definedName name="Z_B647CB7F_C846_4278_B6B1_1EF7F3C004F5_.wvu.Cols" localSheetId="1" hidden="1">'1 - ADIT'!$C:$C</definedName>
    <definedName name="Z_B647CB7F_C846_4278_B6B1_1EF7F3C004F5_.wvu.Cols" localSheetId="9" hidden="1">'7 - Cap Add WS'!#REF!</definedName>
    <definedName name="Z_B647CB7F_C846_4278_B6B1_1EF7F3C004F5_.wvu.PrintArea" localSheetId="1" hidden="1">'1 - ADIT'!$A$1:$I$190</definedName>
    <definedName name="Z_B647CB7F_C846_4278_B6B1_1EF7F3C004F5_.wvu.PrintArea" localSheetId="4" hidden="1">'3 - Revenue Credits'!$A$1:$D$48</definedName>
    <definedName name="Z_B647CB7F_C846_4278_B6B1_1EF7F3C004F5_.wvu.PrintArea" localSheetId="0" hidden="1">'ATT H-3F'!$A$1:$H$325</definedName>
    <definedName name="Z_B647CB7F_C846_4278_B6B1_1EF7F3C004F5_.wvu.PrintTitles" localSheetId="6" hidden="1">'5 - Cost Support 1'!$1:$3</definedName>
    <definedName name="Z_B647CB7F_C846_4278_B6B1_1EF7F3C004F5_.wvu.PrintTitles" localSheetId="9" hidden="1">'7 - Cap Add WS'!$A:$B</definedName>
    <definedName name="Z_B647CB7F_C846_4278_B6B1_1EF7F3C004F5_.wvu.Rows" localSheetId="6" hidden="1">'5 - Cost Support 1'!$28:$29</definedName>
    <definedName name="Z_C6D831A4_911D_42E4_9AAA_717238FD9494_.wvu.Cols" localSheetId="8" hidden="1">'6- Est &amp; Reconcile WS'!$O:$P</definedName>
    <definedName name="Z_C6D831A4_911D_42E4_9AAA_717238FD9494_.wvu.Cols" localSheetId="0" hidden="1">'ATT H-3F'!$I:$K</definedName>
    <definedName name="Z_C6D831A4_911D_42E4_9AAA_717238FD9494_.wvu.PrintArea" localSheetId="1" hidden="1">'1 - ADIT'!$A$1:$I$190</definedName>
    <definedName name="Z_C6D831A4_911D_42E4_9AAA_717238FD9494_.wvu.PrintArea" localSheetId="4" hidden="1">'3 - Revenue Credits'!$A$1:$D$48</definedName>
    <definedName name="Z_C6D831A4_911D_42E4_9AAA_717238FD9494_.wvu.PrintArea" localSheetId="0" hidden="1">'ATT H-3F'!$A$1:$H$325</definedName>
    <definedName name="Z_C6D831A4_911D_42E4_9AAA_717238FD9494_.wvu.PrintTitles" localSheetId="6" hidden="1">'5 - Cost Support 1'!$1:$3</definedName>
    <definedName name="Z_C6D831A4_911D_42E4_9AAA_717238FD9494_.wvu.PrintTitles" localSheetId="9" hidden="1">'7 - Cap Add WS'!$A:$B</definedName>
    <definedName name="Z_D8BEF0E3_EED3_4DA6_93A2_D62A3C7751B3_.wvu.Cols" localSheetId="8" hidden="1">'6- Est &amp; Reconcile WS'!$O:$P</definedName>
    <definedName name="Z_D8BEF0E3_EED3_4DA6_93A2_D62A3C7751B3_.wvu.Cols" localSheetId="0" hidden="1">'ATT H-3F'!$I:$K</definedName>
    <definedName name="Z_D8BEF0E3_EED3_4DA6_93A2_D62A3C7751B3_.wvu.PrintArea" localSheetId="1" hidden="1">'1 - ADIT'!$A$1:$I$190</definedName>
    <definedName name="Z_D8BEF0E3_EED3_4DA6_93A2_D62A3C7751B3_.wvu.PrintArea" localSheetId="4" hidden="1">'3 - Revenue Credits'!$A$1:$D$48</definedName>
    <definedName name="Z_D8BEF0E3_EED3_4DA6_93A2_D62A3C7751B3_.wvu.PrintArea" localSheetId="0" hidden="1">'ATT H-3F'!$A$1:$H$325</definedName>
    <definedName name="Z_D8BEF0E3_EED3_4DA6_93A2_D62A3C7751B3_.wvu.PrintTitles" localSheetId="6" hidden="1">'5 - Cost Support 1'!$1:$3</definedName>
    <definedName name="Z_D8BEF0E3_EED3_4DA6_93A2_D62A3C7751B3_.wvu.PrintTitles" localSheetId="9" hidden="1">'7 - Cap Add WS'!$A:$B</definedName>
    <definedName name="Z_DC91DEF3_837B_4BB9_A81E_3B78C5914E6C_.wvu.Cols" localSheetId="1" hidden="1">'1 - ADIT'!$C:$C</definedName>
    <definedName name="Z_DC91DEF3_837B_4BB9_A81E_3B78C5914E6C_.wvu.Cols" localSheetId="9" hidden="1">'7 - Cap Add WS'!#REF!</definedName>
    <definedName name="Z_DC91DEF3_837B_4BB9_A81E_3B78C5914E6C_.wvu.PrintArea" localSheetId="1" hidden="1">'1 - ADIT'!$A$1:$I$190</definedName>
    <definedName name="Z_DC91DEF3_837B_4BB9_A81E_3B78C5914E6C_.wvu.PrintArea" localSheetId="4" hidden="1">'3 - Revenue Credits'!$A$1:$D$48</definedName>
    <definedName name="Z_DC91DEF3_837B_4BB9_A81E_3B78C5914E6C_.wvu.PrintArea" localSheetId="0" hidden="1">'ATT H-3F'!$A$1:$H$325</definedName>
    <definedName name="Z_DC91DEF3_837B_4BB9_A81E_3B78C5914E6C_.wvu.PrintTitles" localSheetId="6" hidden="1">'5 - Cost Support 1'!$1:$3</definedName>
    <definedName name="Z_DC91DEF3_837B_4BB9_A81E_3B78C5914E6C_.wvu.PrintTitles" localSheetId="9" hidden="1">'7 - Cap Add WS'!$A:$B</definedName>
    <definedName name="Z_DC91DEF3_837B_4BB9_A81E_3B78C5914E6C_.wvu.Rows" localSheetId="5" hidden="1">'4 - 100 Basis Pt ROE'!$21:$21</definedName>
    <definedName name="Z_DC91DEF3_837B_4BB9_A81E_3B78C5914E6C_.wvu.Rows" localSheetId="6" hidden="1">'5 - Cost Support 1'!$28:$29</definedName>
    <definedName name="Z_E7F1E0E5_1D7C_48D2_913C_9A4D943FD596_.wvu.PrintArea" localSheetId="1" hidden="1">'1 - ADIT'!$A$1:$I$190</definedName>
    <definedName name="Z_E7F1E0E5_1D7C_48D2_913C_9A4D943FD596_.wvu.PrintArea" localSheetId="4" hidden="1">'3 - Revenue Credits'!$A$1:$D$48</definedName>
    <definedName name="Z_E7F1E0E5_1D7C_48D2_913C_9A4D943FD596_.wvu.PrintArea" localSheetId="0" hidden="1">'ATT H-3F'!$A$1:$H$325</definedName>
    <definedName name="Z_E7F1E0E5_1D7C_48D2_913C_9A4D943FD596_.wvu.PrintTitles" localSheetId="6" hidden="1">'5 - Cost Support 1'!$1:$3</definedName>
    <definedName name="Z_E7F1E0E5_1D7C_48D2_913C_9A4D943FD596_.wvu.PrintTitles" localSheetId="9" hidden="1">'7 - Cap Add WS'!$A:$B</definedName>
    <definedName name="Z_ED0078E7_B6E2_4668_A7FA_6DBEB081B675_.wvu.PrintArea" localSheetId="1" hidden="1">'1 - ADIT'!$A$1:$I$190</definedName>
    <definedName name="Z_ED0078E7_B6E2_4668_A7FA_6DBEB081B675_.wvu.PrintArea" localSheetId="4" hidden="1">'3 - Revenue Credits'!$A$1:$D$48</definedName>
    <definedName name="Z_ED0078E7_B6E2_4668_A7FA_6DBEB081B675_.wvu.PrintArea" localSheetId="0" hidden="1">'ATT H-3F'!$A$1:$H$325</definedName>
    <definedName name="Z_ED0078E7_B6E2_4668_A7FA_6DBEB081B675_.wvu.PrintTitles" localSheetId="6" hidden="1">'5 - Cost Support 1'!$1:$3</definedName>
    <definedName name="Z_ED0078E7_B6E2_4668_A7FA_6DBEB081B675_.wvu.PrintTitles" localSheetId="9" hidden="1">'7 - Cap Add WS'!$A:$B</definedName>
    <definedName name="Z_FAAD9AAC_1337_43AB_BF1F_CCF9DFCF5B78_.wvu.Cols" localSheetId="9" hidden="1">'7 - Cap Add WS'!#REF!</definedName>
    <definedName name="Z_FAAD9AAC_1337_43AB_BF1F_CCF9DFCF5B78_.wvu.PrintArea" localSheetId="1" hidden="1">'1 - ADIT'!$A$1:$I$190</definedName>
    <definedName name="Z_FAAD9AAC_1337_43AB_BF1F_CCF9DFCF5B78_.wvu.PrintArea" localSheetId="4" hidden="1">'3 - Revenue Credits'!$A$1:$D$48</definedName>
    <definedName name="Z_FAAD9AAC_1337_43AB_BF1F_CCF9DFCF5B78_.wvu.PrintArea" localSheetId="0" hidden="1">'ATT H-3F'!$A$1:$H$325</definedName>
    <definedName name="Z_FAAD9AAC_1337_43AB_BF1F_CCF9DFCF5B78_.wvu.PrintTitles" localSheetId="6" hidden="1">'5 - Cost Support 1'!$1:$3</definedName>
    <definedName name="Z_FAAD9AAC_1337_43AB_BF1F_CCF9DFCF5B78_.wvu.PrintTitles" localSheetId="9" hidden="1">'7 - Cap Add WS'!$A:$B</definedName>
    <definedName name="Z_FD7E503C_ABB7_4CF2_A9E8_6C671B4A7BE3_.wvu.PrintArea" localSheetId="1" hidden="1">'1 - ADIT'!$A$1:$I$190</definedName>
    <definedName name="Z_FD7E503C_ABB7_4CF2_A9E8_6C671B4A7BE3_.wvu.PrintArea" localSheetId="4" hidden="1">'3 - Revenue Credits'!$A$1:$D$48</definedName>
    <definedName name="Z_FD7E503C_ABB7_4CF2_A9E8_6C671B4A7BE3_.wvu.PrintArea" localSheetId="0" hidden="1">'ATT H-3F'!$A$1:$H$325</definedName>
    <definedName name="Z_FD7E503C_ABB7_4CF2_A9E8_6C671B4A7BE3_.wvu.PrintTitles" localSheetId="6" hidden="1">'5 - Cost Support 1'!$1:$3</definedName>
    <definedName name="Z_FD7E503C_ABB7_4CF2_A9E8_6C671B4A7BE3_.wvu.PrintTitles" localSheetId="9" hidden="1">'7 - Cap Add WS'!$A:$B</definedName>
  </definedNames>
  <calcPr calcId="191029"/>
  <customWorkbookViews>
    <customWorkbookView name="Terry Myers - Personal View" guid="{28784157-4EC3-4007-954F-95FA853A7F47}" mergeInterval="0" personalView="1" maximized="1" xWindow="-11" yWindow="-11" windowWidth="1942" windowHeight="1042" tabRatio="809" activeSheetId="1"/>
    <customWorkbookView name="Jessica Rozier - Personal View" guid="{D8BEF0E3-EED3-4DA6-93A2-D62A3C7751B3}" mergeInterval="0" personalView="1" xWindow="683" windowWidth="683" windowHeight="728" tabRatio="809" activeSheetId="6"/>
    <customWorkbookView name="Rob Smith - Personal View" guid="{1FD82FDD-08B3-45D2-8EF1-B2A8FEBCA5D5}" mergeInterval="0" personalView="1" maximized="1" windowWidth="1680" windowHeight="825" tabRatio="809" activeSheetId="1"/>
    <customWorkbookView name="Daniel Burapavong - Personal View" guid="{ED0078E7-B6E2-4668-A7FA-6DBEB081B675}" mergeInterval="0" personalView="1" maximized="1" xWindow="1" yWindow="1" windowWidth="1676" windowHeight="778" tabRatio="809" activeSheetId="1"/>
    <customWorkbookView name="rob.smith - Personal View" guid="{FD7E503C-ABB7-4CF2-A9E8-6C671B4A7BE3}" mergeInterval="0" personalView="1" maximized="1" windowWidth="1676" windowHeight="821" tabRatio="809" activeSheetId="1"/>
    <customWorkbookView name="Daniel Burapavong  - Personal View" guid="{A70E3E5A-FAD7-411A-8FC6-3294140D6819}" mergeInterval="0" personalView="1" maximized="1" xWindow="1" yWindow="1" windowWidth="1152" windowHeight="643" tabRatio="809" activeSheetId="9"/>
    <customWorkbookView name="GDS Associates, Inc. - Personal View" guid="{A81FEB52-F53B-4239-B480-8C3A97F087C9}" mergeInterval="0" personalView="1" maximized="1" windowWidth="1020" windowHeight="566" tabRatio="809" activeSheetId="1"/>
    <customWorkbookView name="Mary Meyers - Personal View" guid="{194EE32D-1C98-4374-BB7C-2BD491970D6F}" mergeInterval="0" personalView="1" xWindow="5" yWindow="31" windowWidth="1020" windowHeight="548" tabRatio="809" activeSheetId="1"/>
    <customWorkbookView name="x317aks - Personal View" guid="{FAAD9AAC-1337-43AB-BF1F-CCF9DFCF5B78}" mergeInterval="0" personalView="1" maximized="1" windowWidth="1276" windowHeight="795" tabRatio="809" activeSheetId="1"/>
    <customWorkbookView name="Preferred Customer - Personal View" guid="{DC91DEF3-837B-4BB9-A81E-3B78C5914E6C}" mergeInterval="0" personalView="1" maximized="1" windowWidth="1020" windowHeight="579" tabRatio="809" activeSheetId="9"/>
    <customWorkbookView name="x086hmh - Personal View" guid="{71B42B22-A376-44B5-B0C1-23FC1AA3DBA2}" mergeInterval="0" personalView="1" maximized="1" windowWidth="1676" windowHeight="904" tabRatio="809" activeSheetId="1"/>
    <customWorkbookView name="Helen Hight - Personal View" guid="{28948E05-8F34-4F1E-96FB-A80A6A844600}" mergeInterval="0" personalView="1" maximized="1" windowWidth="1020" windowHeight="570" tabRatio="809" activeSheetId="1"/>
    <customWorkbookView name="wdbooth - Personal View" guid="{B647CB7F-C846-4278-B6B1-1EF7F3C004F5}" mergeInterval="0" personalView="1" maximized="1" windowWidth="756" windowHeight="354" tabRatio="809" activeSheetId="9"/>
    <customWorkbookView name="Dana Olds - Personal View" guid="{63011E91-4609-4523-98FE-FD252E915668}" mergeInterval="0" personalView="1" maximized="1" windowWidth="1020" windowHeight="605" tabRatio="809" activeSheetId="11"/>
    <customWorkbookView name="Butch Solomon - Personal View" guid="{89D6D754-9FAD-4B1E-BFC9-D7DA3E200442}" mergeInterval="0" personalView="1" maximized="1" windowWidth="932" windowHeight="504" tabRatio="809" activeSheetId="1"/>
    <customWorkbookView name="gdsit - Personal View" guid="{E7F1E0E5-1D7C-48D2-913C-9A4D943FD596}" mergeInterval="0" personalView="1" maximized="1" windowWidth="1676" windowHeight="838" tabRatio="809" activeSheetId="1"/>
    <customWorkbookView name="terry.myers - Personal View" guid="{76AF1A38-1189-4611-8170-5335B5AAF328}" mergeInterval="0" personalView="1" maximized="1" xWindow="1" yWindow="1" windowWidth="1676" windowHeight="788" tabRatio="809" activeSheetId="1"/>
    <customWorkbookView name="alex.perry - Personal View" guid="{7FCEE676-C154-49A3-B796-8F613C81D3AD}" mergeInterval="0" personalView="1" maximized="1" xWindow="1" yWindow="1" windowWidth="1916" windowHeight="860" tabRatio="809" activeSheetId="1"/>
    <customWorkbookView name="Shelton, Rebecca L. - Personal View" guid="{C6D831A4-911D-42E4-9AAA-717238FD9494}" mergeInterval="0" personalView="1" maximized="1" windowWidth="1609" windowHeight="764" tabRatio="809" activeSheetId="11"/>
    <customWorkbookView name="Joe Hoffman - Personal View" guid="{B3BF4994-D3F5-485B-A5E3-7693343E0E03}" mergeInterval="0" personalView="1" maximized="1" xWindow="-12" yWindow="-1092" windowWidth="1936" windowHeight="1048" tabRatio="809"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3" i="9" l="1"/>
  <c r="D61" i="9"/>
  <c r="L79" i="9"/>
  <c r="D105" i="9"/>
  <c r="A1" i="14" l="1"/>
  <c r="E39" i="3"/>
  <c r="E26" i="3"/>
  <c r="E31" i="3" s="1"/>
  <c r="E20" i="3"/>
  <c r="D114" i="9"/>
  <c r="H42" i="1" l="1"/>
  <c r="H41" i="1"/>
  <c r="H103" i="9" l="1"/>
  <c r="H111" i="1" l="1"/>
  <c r="H173" i="1" l="1"/>
  <c r="H121" i="1"/>
  <c r="H45" i="1" l="1"/>
  <c r="D29" i="9" l="1"/>
  <c r="F275" i="1"/>
  <c r="G160" i="7" l="1"/>
  <c r="G55" i="7" l="1"/>
  <c r="G41" i="7"/>
  <c r="G43" i="7"/>
  <c r="G40" i="7"/>
  <c r="H174" i="1" l="1"/>
  <c r="D21" i="5" l="1"/>
  <c r="G105" i="7"/>
  <c r="G63" i="7" l="1"/>
  <c r="A1" i="11" l="1"/>
  <c r="B14" i="11"/>
  <c r="C14" i="11"/>
  <c r="C18" i="11"/>
  <c r="C10" i="10"/>
  <c r="C11" i="10"/>
  <c r="C16" i="10"/>
  <c r="C30" i="10"/>
  <c r="D36" i="10" s="1"/>
  <c r="D37" i="10" s="1"/>
  <c r="G30" i="10"/>
  <c r="K30" i="10"/>
  <c r="C34" i="10"/>
  <c r="C35" i="10" s="1"/>
  <c r="G34" i="10"/>
  <c r="G35" i="10"/>
  <c r="A36" i="10"/>
  <c r="B36" i="10"/>
  <c r="K36" i="10"/>
  <c r="L36" i="10"/>
  <c r="A37" i="10"/>
  <c r="B37" i="10"/>
  <c r="K37" i="10"/>
  <c r="L37" i="10"/>
  <c r="A38" i="10"/>
  <c r="A40" i="10" s="1"/>
  <c r="A42" i="10" s="1"/>
  <c r="A44" i="10" s="1"/>
  <c r="A46" i="10" s="1"/>
  <c r="A48" i="10" s="1"/>
  <c r="A50" i="10" s="1"/>
  <c r="A52" i="10" s="1"/>
  <c r="A54" i="10" s="1"/>
  <c r="A56" i="10" s="1"/>
  <c r="A58" i="10" s="1"/>
  <c r="A60" i="10" s="1"/>
  <c r="A62" i="10" s="1"/>
  <c r="A64" i="10" s="1"/>
  <c r="A66" i="10" s="1"/>
  <c r="A68" i="10" s="1"/>
  <c r="A70" i="10" s="1"/>
  <c r="A72" i="10" s="1"/>
  <c r="B38" i="10"/>
  <c r="L38" i="10"/>
  <c r="A39" i="10"/>
  <c r="B39" i="10"/>
  <c r="L39" i="10"/>
  <c r="B40" i="10"/>
  <c r="L40" i="10"/>
  <c r="A41" i="10"/>
  <c r="B41" i="10"/>
  <c r="L41" i="10"/>
  <c r="B42" i="10"/>
  <c r="L42" i="10"/>
  <c r="A43" i="10"/>
  <c r="B43" i="10"/>
  <c r="L43" i="10"/>
  <c r="B44" i="10"/>
  <c r="L44" i="10"/>
  <c r="A45" i="10"/>
  <c r="A47" i="10" s="1"/>
  <c r="A49" i="10" s="1"/>
  <c r="A51" i="10" s="1"/>
  <c r="A53" i="10" s="1"/>
  <c r="A55" i="10" s="1"/>
  <c r="A57" i="10" s="1"/>
  <c r="A59" i="10" s="1"/>
  <c r="A61" i="10" s="1"/>
  <c r="A63" i="10" s="1"/>
  <c r="A65" i="10" s="1"/>
  <c r="A67" i="10" s="1"/>
  <c r="A69" i="10" s="1"/>
  <c r="A71" i="10" s="1"/>
  <c r="A73" i="10" s="1"/>
  <c r="B45" i="10"/>
  <c r="L45" i="10"/>
  <c r="B46" i="10"/>
  <c r="L46" i="10"/>
  <c r="B47" i="10"/>
  <c r="L47" i="10"/>
  <c r="B48" i="10"/>
  <c r="B50" i="10" s="1"/>
  <c r="B52" i="10" s="1"/>
  <c r="B54" i="10" s="1"/>
  <c r="B56" i="10" s="1"/>
  <c r="B58" i="10" s="1"/>
  <c r="B60" i="10" s="1"/>
  <c r="B62" i="10" s="1"/>
  <c r="B64" i="10" s="1"/>
  <c r="B66" i="10" s="1"/>
  <c r="B68" i="10" s="1"/>
  <c r="B70" i="10" s="1"/>
  <c r="B72" i="10" s="1"/>
  <c r="L48" i="10"/>
  <c r="L49" i="10" s="1"/>
  <c r="B49" i="10"/>
  <c r="B51" i="10" s="1"/>
  <c r="B53" i="10" s="1"/>
  <c r="B55" i="10" s="1"/>
  <c r="B57" i="10" s="1"/>
  <c r="B59" i="10" s="1"/>
  <c r="B61" i="10" s="1"/>
  <c r="B63" i="10" s="1"/>
  <c r="B65" i="10" s="1"/>
  <c r="B67" i="10" s="1"/>
  <c r="B69" i="10" s="1"/>
  <c r="B71" i="10" s="1"/>
  <c r="B73" i="10" s="1"/>
  <c r="L50" i="10"/>
  <c r="L51" i="10" s="1"/>
  <c r="L52" i="10"/>
  <c r="L53" i="10" s="1"/>
  <c r="L54" i="10"/>
  <c r="L55" i="10" s="1"/>
  <c r="H56" i="10"/>
  <c r="H57" i="10" s="1"/>
  <c r="L56" i="10"/>
  <c r="L57" i="10" s="1"/>
  <c r="H58" i="10"/>
  <c r="L58" i="10"/>
  <c r="H59" i="10"/>
  <c r="L59" i="10"/>
  <c r="L60" i="10"/>
  <c r="L61" i="10"/>
  <c r="L62" i="10"/>
  <c r="L63" i="10" s="1"/>
  <c r="H64" i="10"/>
  <c r="H65" i="10" s="1"/>
  <c r="L64" i="10"/>
  <c r="L65" i="10"/>
  <c r="H66" i="10"/>
  <c r="H67" i="10" s="1"/>
  <c r="L66" i="10"/>
  <c r="L67" i="10"/>
  <c r="H68" i="10"/>
  <c r="H69" i="10" s="1"/>
  <c r="L68" i="10"/>
  <c r="L69" i="10" s="1"/>
  <c r="H70" i="10"/>
  <c r="H71" i="10" s="1"/>
  <c r="L70" i="10"/>
  <c r="L71" i="10"/>
  <c r="H72" i="10"/>
  <c r="H73" i="10" s="1"/>
  <c r="L72" i="10"/>
  <c r="L73" i="10" s="1"/>
  <c r="Q74" i="10"/>
  <c r="P75" i="10"/>
  <c r="B10" i="9"/>
  <c r="B15" i="9"/>
  <c r="B16" i="9"/>
  <c r="B64" i="9" s="1"/>
  <c r="B17" i="9"/>
  <c r="B82" i="9" s="1"/>
  <c r="B20" i="9"/>
  <c r="B154" i="9" s="1"/>
  <c r="B21" i="9"/>
  <c r="B158" i="9" s="1"/>
  <c r="A28" i="9"/>
  <c r="B28" i="9"/>
  <c r="B31" i="9" s="1"/>
  <c r="B49" i="9" s="1"/>
  <c r="C28" i="9"/>
  <c r="C31" i="9" s="1"/>
  <c r="C49" i="9" s="1"/>
  <c r="C52" i="9" s="1"/>
  <c r="D28" i="9"/>
  <c r="D31" i="9"/>
  <c r="G33" i="9"/>
  <c r="H33" i="9" s="1"/>
  <c r="F34" i="9"/>
  <c r="G34" i="9" s="1"/>
  <c r="H34" i="9" s="1"/>
  <c r="E45" i="9"/>
  <c r="D49" i="9"/>
  <c r="B52" i="9"/>
  <c r="D52" i="9"/>
  <c r="E155" i="9" s="1"/>
  <c r="A55" i="9"/>
  <c r="B55" i="9"/>
  <c r="C55" i="9"/>
  <c r="D55" i="9"/>
  <c r="A60" i="9"/>
  <c r="B60" i="9"/>
  <c r="C60" i="9"/>
  <c r="D60" i="9"/>
  <c r="A64" i="9"/>
  <c r="C64" i="9"/>
  <c r="D64" i="9"/>
  <c r="G66" i="9"/>
  <c r="H66" i="9" s="1"/>
  <c r="F67" i="9"/>
  <c r="F68" i="9" s="1"/>
  <c r="E78" i="9"/>
  <c r="I79" i="9"/>
  <c r="A82" i="9"/>
  <c r="C82" i="9"/>
  <c r="D82" i="9"/>
  <c r="D83" i="9"/>
  <c r="G90" i="9"/>
  <c r="H90" i="9" s="1"/>
  <c r="F91" i="9"/>
  <c r="G91" i="9" s="1"/>
  <c r="F92" i="9"/>
  <c r="F93" i="9" s="1"/>
  <c r="L96" i="9"/>
  <c r="H86" i="9" s="1"/>
  <c r="E102" i="9"/>
  <c r="A111" i="9"/>
  <c r="C111" i="9"/>
  <c r="D111" i="9"/>
  <c r="E114" i="9"/>
  <c r="G114" i="9"/>
  <c r="G120" i="9"/>
  <c r="E121" i="9"/>
  <c r="E122" i="9" s="1"/>
  <c r="E123" i="9" s="1"/>
  <c r="E124" i="9" s="1"/>
  <c r="E125" i="9" s="1"/>
  <c r="E126" i="9" s="1"/>
  <c r="H121" i="9"/>
  <c r="H122" i="9" s="1"/>
  <c r="E128" i="9"/>
  <c r="E129" i="9" s="1"/>
  <c r="E130" i="9" s="1"/>
  <c r="E131" i="9" s="1"/>
  <c r="E135" i="9" s="1"/>
  <c r="E136" i="9" s="1"/>
  <c r="E137" i="9" s="1"/>
  <c r="E138" i="9" s="1"/>
  <c r="E139" i="9" s="1"/>
  <c r="E140" i="9" s="1"/>
  <c r="E141" i="9" s="1"/>
  <c r="D135" i="9"/>
  <c r="D136" i="9"/>
  <c r="D137" i="9"/>
  <c r="D138" i="9"/>
  <c r="D139" i="9"/>
  <c r="D140" i="9"/>
  <c r="D141" i="9"/>
  <c r="D142" i="9"/>
  <c r="D143" i="9"/>
  <c r="E143" i="9"/>
  <c r="E144" i="9" s="1"/>
  <c r="E145" i="9" s="1"/>
  <c r="E146" i="9" s="1"/>
  <c r="D144" i="9"/>
  <c r="D145" i="9"/>
  <c r="D146" i="9"/>
  <c r="A154" i="9"/>
  <c r="C154" i="9"/>
  <c r="D154" i="9"/>
  <c r="A158" i="9"/>
  <c r="C158" i="9"/>
  <c r="D158" i="9"/>
  <c r="A1" i="8"/>
  <c r="A1" i="9" s="1"/>
  <c r="G1" i="7"/>
  <c r="C7" i="7"/>
  <c r="F7" i="7"/>
  <c r="I7" i="7"/>
  <c r="C8" i="7"/>
  <c r="F8" i="7"/>
  <c r="C9" i="7"/>
  <c r="F9" i="7"/>
  <c r="C11" i="7"/>
  <c r="F11" i="7"/>
  <c r="I11" i="7"/>
  <c r="C13" i="7"/>
  <c r="F13" i="7"/>
  <c r="I13" i="7"/>
  <c r="C15" i="7"/>
  <c r="F15" i="7"/>
  <c r="C17" i="7"/>
  <c r="F17" i="7"/>
  <c r="C18" i="7"/>
  <c r="F18" i="7"/>
  <c r="C20" i="7"/>
  <c r="F20" i="7"/>
  <c r="H20" i="7"/>
  <c r="C21" i="7"/>
  <c r="F21" i="7"/>
  <c r="H21" i="7"/>
  <c r="C22" i="7"/>
  <c r="F22" i="7"/>
  <c r="H22" i="7"/>
  <c r="C27" i="7"/>
  <c r="F27" i="7"/>
  <c r="I27" i="7"/>
  <c r="G36" i="7"/>
  <c r="G47" i="7" s="1"/>
  <c r="C38" i="7"/>
  <c r="F38" i="7"/>
  <c r="C40" i="7"/>
  <c r="F40" i="7"/>
  <c r="C41" i="7"/>
  <c r="F41" i="7"/>
  <c r="C43" i="7"/>
  <c r="F43" i="7"/>
  <c r="C49" i="7"/>
  <c r="F49" i="7"/>
  <c r="C55" i="7"/>
  <c r="F55" i="7"/>
  <c r="I55" i="7"/>
  <c r="I57" i="7" s="1"/>
  <c r="C57" i="7"/>
  <c r="F57" i="7"/>
  <c r="G57" i="7"/>
  <c r="H57" i="7"/>
  <c r="C63" i="7"/>
  <c r="F63" i="7"/>
  <c r="I63" i="7"/>
  <c r="C70" i="7"/>
  <c r="F70" i="7"/>
  <c r="C76" i="7"/>
  <c r="F76" i="7"/>
  <c r="G76" i="7"/>
  <c r="I76" i="7" s="1"/>
  <c r="J76" i="7"/>
  <c r="C82" i="7"/>
  <c r="G80" i="7" s="1"/>
  <c r="F82" i="7"/>
  <c r="D92" i="7"/>
  <c r="B111" i="7"/>
  <c r="D112" i="7"/>
  <c r="C123" i="7"/>
  <c r="G121" i="7" s="1"/>
  <c r="F123" i="7"/>
  <c r="C128" i="7"/>
  <c r="F128" i="7"/>
  <c r="C136" i="7"/>
  <c r="F136" i="7"/>
  <c r="C137" i="7"/>
  <c r="F137" i="7"/>
  <c r="B142" i="7"/>
  <c r="C143" i="7"/>
  <c r="G141" i="7" s="1"/>
  <c r="F143" i="7"/>
  <c r="A149" i="7"/>
  <c r="B151" i="7"/>
  <c r="C152" i="7"/>
  <c r="C160" i="7"/>
  <c r="G158" i="7" s="1"/>
  <c r="F160" i="7"/>
  <c r="G165" i="7"/>
  <c r="G168" i="7" s="1"/>
  <c r="I165" i="7"/>
  <c r="K165" i="7" s="1"/>
  <c r="K168" i="7" s="1"/>
  <c r="A1" i="6"/>
  <c r="D11" i="6"/>
  <c r="C16" i="6"/>
  <c r="C19" i="6"/>
  <c r="D20" i="6"/>
  <c r="G20" i="6"/>
  <c r="D21" i="6"/>
  <c r="G21" i="6"/>
  <c r="I21" i="6"/>
  <c r="D22" i="6"/>
  <c r="G22" i="6"/>
  <c r="C24" i="6"/>
  <c r="F24" i="6"/>
  <c r="G24" i="6"/>
  <c r="I24" i="6"/>
  <c r="C26" i="6"/>
  <c r="D27" i="6"/>
  <c r="G27" i="6"/>
  <c r="I27" i="6"/>
  <c r="D28" i="6"/>
  <c r="F28" i="6"/>
  <c r="D29" i="6"/>
  <c r="F29" i="6"/>
  <c r="G29" i="6"/>
  <c r="I29" i="6"/>
  <c r="D30" i="6"/>
  <c r="C32" i="6"/>
  <c r="D33" i="6"/>
  <c r="G33" i="6"/>
  <c r="D34" i="6"/>
  <c r="G34" i="6"/>
  <c r="I34" i="6"/>
  <c r="D35" i="6"/>
  <c r="F35" i="6"/>
  <c r="G35" i="6"/>
  <c r="I35" i="6"/>
  <c r="D36" i="6"/>
  <c r="G36" i="6"/>
  <c r="D37" i="6"/>
  <c r="F37" i="6"/>
  <c r="D38" i="6"/>
  <c r="D39" i="6"/>
  <c r="G39" i="6"/>
  <c r="I39" i="6"/>
  <c r="I28" i="6" s="1"/>
  <c r="D40" i="6"/>
  <c r="D41" i="6"/>
  <c r="D43" i="6"/>
  <c r="F43" i="6"/>
  <c r="D44" i="6"/>
  <c r="F44" i="6"/>
  <c r="D45" i="6"/>
  <c r="F45" i="6"/>
  <c r="D47" i="6"/>
  <c r="F47" i="6"/>
  <c r="D48" i="6"/>
  <c r="F48" i="6"/>
  <c r="I48" i="6"/>
  <c r="D49" i="6"/>
  <c r="F49" i="6"/>
  <c r="I49" i="6"/>
  <c r="D51" i="6"/>
  <c r="F51" i="6"/>
  <c r="D52" i="6"/>
  <c r="F52" i="6"/>
  <c r="D53" i="6"/>
  <c r="F53" i="6"/>
  <c r="C54" i="6"/>
  <c r="C56" i="6"/>
  <c r="I61" i="6"/>
  <c r="I62" i="6"/>
  <c r="G63" i="6"/>
  <c r="I63" i="6"/>
  <c r="G68" i="6"/>
  <c r="A1" i="5"/>
  <c r="D8" i="5"/>
  <c r="A12" i="5"/>
  <c r="A13" i="5" s="1"/>
  <c r="A14" i="5" s="1"/>
  <c r="A15" i="5" s="1"/>
  <c r="A16" i="5" s="1"/>
  <c r="A17" i="5" s="1"/>
  <c r="A18" i="5" s="1"/>
  <c r="A19" i="5" s="1"/>
  <c r="A21" i="5" s="1"/>
  <c r="D33" i="5"/>
  <c r="D35" i="5" s="1"/>
  <c r="D36" i="5" s="1"/>
  <c r="D38" i="5" s="1"/>
  <c r="D39" i="5" s="1"/>
  <c r="D22" i="5" s="1"/>
  <c r="D23" i="5" s="1"/>
  <c r="H256" i="1" s="1"/>
  <c r="D44" i="5"/>
  <c r="H263" i="5"/>
  <c r="H265" i="5" s="1"/>
  <c r="A1" i="3"/>
  <c r="B48" i="3"/>
  <c r="B49" i="3" s="1"/>
  <c r="B50" i="3" s="1"/>
  <c r="B51" i="3" s="1"/>
  <c r="B52" i="3" s="1"/>
  <c r="B53" i="3" s="1"/>
  <c r="B55" i="3" s="1"/>
  <c r="B57" i="3" s="1"/>
  <c r="B59" i="3" s="1"/>
  <c r="E59" i="3"/>
  <c r="A1" i="2"/>
  <c r="A89" i="2" s="1"/>
  <c r="E11" i="2"/>
  <c r="F11" i="2"/>
  <c r="G11" i="2"/>
  <c r="E12" i="2"/>
  <c r="F12" i="2"/>
  <c r="G12" i="2"/>
  <c r="E13" i="2"/>
  <c r="F13" i="2"/>
  <c r="G13" i="2"/>
  <c r="E20" i="2"/>
  <c r="B165" i="2"/>
  <c r="H263" i="2"/>
  <c r="H265" i="2"/>
  <c r="A12" i="1"/>
  <c r="A13" i="1" s="1"/>
  <c r="A14" i="1" s="1"/>
  <c r="F16" i="1" s="1"/>
  <c r="H14" i="1"/>
  <c r="H16" i="1" s="1"/>
  <c r="A19" i="1"/>
  <c r="E19" i="1"/>
  <c r="E38" i="7" s="1"/>
  <c r="H20" i="1"/>
  <c r="E24" i="1"/>
  <c r="E7" i="7" s="1"/>
  <c r="E25" i="1"/>
  <c r="E8" i="7" s="1"/>
  <c r="E26" i="1"/>
  <c r="E9" i="7" s="1"/>
  <c r="H27" i="1"/>
  <c r="E40" i="1"/>
  <c r="E40" i="7" s="1"/>
  <c r="H248" i="1"/>
  <c r="E46" i="1"/>
  <c r="H47" i="1"/>
  <c r="F48" i="1"/>
  <c r="E51" i="1"/>
  <c r="E27" i="7" s="1"/>
  <c r="E57" i="1"/>
  <c r="E43" i="7" s="1"/>
  <c r="C60" i="1"/>
  <c r="H60" i="1"/>
  <c r="C61" i="1"/>
  <c r="H61" i="1"/>
  <c r="H62" i="1"/>
  <c r="C64" i="1"/>
  <c r="F64" i="1"/>
  <c r="E75" i="1"/>
  <c r="E13" i="7" s="1"/>
  <c r="E83" i="1"/>
  <c r="E88" i="1"/>
  <c r="E15" i="7" s="1"/>
  <c r="F89" i="1"/>
  <c r="E100" i="1"/>
  <c r="E123" i="7" s="1"/>
  <c r="F101" i="1"/>
  <c r="H102" i="1"/>
  <c r="E111" i="1"/>
  <c r="H112" i="1"/>
  <c r="H113" i="1"/>
  <c r="E115" i="1"/>
  <c r="E116" i="1"/>
  <c r="E17" i="7" s="1"/>
  <c r="E120" i="1"/>
  <c r="E18" i="7" s="1"/>
  <c r="E123" i="1"/>
  <c r="E55" i="7" s="1"/>
  <c r="E126" i="1"/>
  <c r="E49" i="7" s="1"/>
  <c r="H127" i="1"/>
  <c r="F128" i="1"/>
  <c r="E132" i="1"/>
  <c r="E57" i="7" s="1"/>
  <c r="E133" i="1"/>
  <c r="E76" i="7" s="1"/>
  <c r="H134" i="1"/>
  <c r="E137" i="1"/>
  <c r="E63" i="7" s="1"/>
  <c r="E150" i="1"/>
  <c r="E20" i="7" s="1"/>
  <c r="F152" i="1"/>
  <c r="E155" i="1"/>
  <c r="E21" i="7" s="1"/>
  <c r="E156" i="1"/>
  <c r="E22" i="7" s="1"/>
  <c r="H157" i="1"/>
  <c r="F158" i="1"/>
  <c r="E174" i="1"/>
  <c r="E21" i="6" s="1"/>
  <c r="H181" i="1"/>
  <c r="H183" i="1" s="1"/>
  <c r="H193" i="1" s="1"/>
  <c r="E187" i="1"/>
  <c r="F34" i="6" s="1"/>
  <c r="H189" i="1"/>
  <c r="I36" i="6" s="1"/>
  <c r="D190" i="1"/>
  <c r="F190" i="1"/>
  <c r="G37" i="6" s="1"/>
  <c r="H190" i="1"/>
  <c r="I37" i="6" s="1"/>
  <c r="H201" i="1"/>
  <c r="E202" i="1"/>
  <c r="E215" i="1"/>
  <c r="E70" i="7" s="1"/>
  <c r="H217" i="1"/>
  <c r="H218" i="1" s="1"/>
  <c r="E220" i="1"/>
  <c r="I68" i="6"/>
  <c r="C248" i="1"/>
  <c r="E249" i="1"/>
  <c r="E82" i="7" s="1"/>
  <c r="H249" i="1"/>
  <c r="E257" i="1"/>
  <c r="E143" i="7" s="1"/>
  <c r="H257" i="1"/>
  <c r="C273" i="1"/>
  <c r="H280" i="1"/>
  <c r="E284" i="1"/>
  <c r="E160" i="7" s="1"/>
  <c r="C313" i="1"/>
  <c r="H63" i="1" l="1"/>
  <c r="H21" i="1"/>
  <c r="H29" i="1" s="1"/>
  <c r="G38" i="7"/>
  <c r="I30" i="6"/>
  <c r="I40" i="6" s="1"/>
  <c r="H250" i="1"/>
  <c r="H251" i="1" s="1"/>
  <c r="H263" i="1"/>
  <c r="H273" i="1" s="1"/>
  <c r="H138" i="1"/>
  <c r="E14" i="2"/>
  <c r="E17" i="2" s="1"/>
  <c r="B19" i="9"/>
  <c r="B111" i="9" s="1"/>
  <c r="H151" i="1"/>
  <c r="G14" i="2"/>
  <c r="M37" i="10"/>
  <c r="K38" i="10" s="1"/>
  <c r="F14" i="2"/>
  <c r="G92" i="9"/>
  <c r="H92" i="9" s="1"/>
  <c r="F35" i="9"/>
  <c r="G67" i="9"/>
  <c r="H67" i="9" s="1"/>
  <c r="H191" i="1"/>
  <c r="H194" i="1" s="1"/>
  <c r="H197" i="1" s="1"/>
  <c r="H205" i="1" s="1"/>
  <c r="H117" i="1"/>
  <c r="M36" i="10"/>
  <c r="I65" i="6"/>
  <c r="H222" i="1"/>
  <c r="I69" i="6" s="1"/>
  <c r="E111" i="7"/>
  <c r="E112" i="7" s="1"/>
  <c r="E114" i="7" s="1"/>
  <c r="H64" i="1"/>
  <c r="H89" i="1"/>
  <c r="H90" i="1" s="1"/>
  <c r="H92" i="1" s="1"/>
  <c r="F31" i="3"/>
  <c r="G31" i="3" s="1"/>
  <c r="H158" i="1"/>
  <c r="H159" i="1" s="1"/>
  <c r="H48" i="1"/>
  <c r="H49" i="1" s="1"/>
  <c r="H128" i="1"/>
  <c r="G15" i="2"/>
  <c r="H152" i="1"/>
  <c r="A38" i="7"/>
  <c r="A20" i="1"/>
  <c r="A21" i="1" s="1"/>
  <c r="F21" i="1"/>
  <c r="H175" i="1"/>
  <c r="I20" i="6"/>
  <c r="I22" i="6" s="1"/>
  <c r="I64" i="6"/>
  <c r="D116" i="7"/>
  <c r="E41" i="7"/>
  <c r="E11" i="7"/>
  <c r="I33" i="6"/>
  <c r="I38" i="6" s="1"/>
  <c r="A118" i="2"/>
  <c r="E189" i="1"/>
  <c r="F36" i="6" s="1"/>
  <c r="F14" i="1"/>
  <c r="G121" i="9"/>
  <c r="G122" i="9" s="1"/>
  <c r="G123" i="9" s="1"/>
  <c r="G124" i="9" s="1"/>
  <c r="G125" i="9" s="1"/>
  <c r="G126" i="9" s="1"/>
  <c r="G127" i="9" s="1"/>
  <c r="G128" i="9" s="1"/>
  <c r="G129" i="9" s="1"/>
  <c r="G130" i="9" s="1"/>
  <c r="G131" i="9" s="1"/>
  <c r="G135" i="9" s="1"/>
  <c r="G93" i="9"/>
  <c r="H93" i="9" s="1"/>
  <c r="F94" i="9"/>
  <c r="G68" i="9"/>
  <c r="F69" i="9"/>
  <c r="E101" i="1"/>
  <c r="E128" i="7" s="1"/>
  <c r="I168" i="7"/>
  <c r="H91" i="9"/>
  <c r="H123" i="9"/>
  <c r="H36" i="10"/>
  <c r="H37" i="10" s="1"/>
  <c r="H38" i="10"/>
  <c r="H39" i="10" s="1"/>
  <c r="H40" i="10" s="1"/>
  <c r="H41" i="10" s="1"/>
  <c r="H42" i="10"/>
  <c r="H43" i="10" s="1"/>
  <c r="H44" i="10"/>
  <c r="H45" i="10" s="1"/>
  <c r="H46" i="10"/>
  <c r="H47" i="10" s="1"/>
  <c r="H48" i="10"/>
  <c r="H49" i="10" s="1"/>
  <c r="H50" i="10"/>
  <c r="H51" i="10" s="1"/>
  <c r="H34" i="10"/>
  <c r="H35" i="10" s="1"/>
  <c r="I35" i="10" s="1"/>
  <c r="H60" i="10"/>
  <c r="H61" i="10" s="1"/>
  <c r="H52" i="10"/>
  <c r="H53" i="10" s="1"/>
  <c r="H62" i="10"/>
  <c r="H63" i="10" s="1"/>
  <c r="H54" i="10"/>
  <c r="H55" i="10" s="1"/>
  <c r="D34" i="10"/>
  <c r="D72" i="10"/>
  <c r="D73" i="10" s="1"/>
  <c r="E73" i="10" s="1"/>
  <c r="F73" i="10" s="1"/>
  <c r="D70" i="10"/>
  <c r="D71" i="10" s="1"/>
  <c r="D68" i="10"/>
  <c r="D69" i="10" s="1"/>
  <c r="D66" i="10"/>
  <c r="D67" i="10" s="1"/>
  <c r="D64" i="10"/>
  <c r="D65" i="10" s="1"/>
  <c r="D62" i="10"/>
  <c r="D63" i="10" s="1"/>
  <c r="D60" i="10"/>
  <c r="D61" i="10" s="1"/>
  <c r="D58" i="10"/>
  <c r="D59" i="10" s="1"/>
  <c r="D56" i="10"/>
  <c r="D57" i="10" s="1"/>
  <c r="D54" i="10"/>
  <c r="D55" i="10" s="1"/>
  <c r="D52" i="10"/>
  <c r="D53" i="10" s="1"/>
  <c r="D50" i="10"/>
  <c r="D51" i="10" s="1"/>
  <c r="D48" i="10"/>
  <c r="D49" i="10" s="1"/>
  <c r="D46" i="10"/>
  <c r="D47" i="10" s="1"/>
  <c r="D44" i="10"/>
  <c r="D45" i="10" s="1"/>
  <c r="D42" i="10"/>
  <c r="D43" i="10" s="1"/>
  <c r="D40" i="10"/>
  <c r="D41" i="10" s="1"/>
  <c r="D38" i="10"/>
  <c r="D39" i="10" s="1"/>
  <c r="H65" i="1" l="1"/>
  <c r="H67" i="1" s="1"/>
  <c r="H129" i="1"/>
  <c r="H102" i="7"/>
  <c r="I102" i="7" s="1"/>
  <c r="I105" i="7" s="1"/>
  <c r="H80" i="1" s="1"/>
  <c r="H200" i="1"/>
  <c r="I47" i="6"/>
  <c r="H153" i="1"/>
  <c r="H162" i="1" s="1"/>
  <c r="H240" i="1" s="1"/>
  <c r="F112" i="7"/>
  <c r="H198" i="1"/>
  <c r="H206" i="1" s="1"/>
  <c r="M38" i="10"/>
  <c r="K39" i="10"/>
  <c r="M39" i="10" s="1"/>
  <c r="K40" i="10" s="1"/>
  <c r="G17" i="2"/>
  <c r="F36" i="9"/>
  <c r="G35" i="9"/>
  <c r="H35" i="9" s="1"/>
  <c r="J35" i="10"/>
  <c r="G36" i="10"/>
  <c r="G136" i="9"/>
  <c r="G137" i="9" s="1"/>
  <c r="G138" i="9" s="1"/>
  <c r="G139" i="9" s="1"/>
  <c r="G140" i="9" s="1"/>
  <c r="G141" i="9" s="1"/>
  <c r="G142" i="9" s="1"/>
  <c r="G143" i="9" s="1"/>
  <c r="G144" i="9" s="1"/>
  <c r="G145" i="9" s="1"/>
  <c r="G146" i="9" s="1"/>
  <c r="D35" i="10"/>
  <c r="E35" i="10" s="1"/>
  <c r="E34" i="10"/>
  <c r="F34" i="10" s="1"/>
  <c r="H196" i="1"/>
  <c r="H124" i="9"/>
  <c r="A23" i="1"/>
  <c r="G69" i="9"/>
  <c r="H69" i="9" s="1"/>
  <c r="F70" i="9"/>
  <c r="I34" i="10"/>
  <c r="J34" i="10" s="1"/>
  <c r="I41" i="6"/>
  <c r="H68" i="9"/>
  <c r="G94" i="9"/>
  <c r="F95" i="9"/>
  <c r="E115" i="7"/>
  <c r="F114" i="7"/>
  <c r="H204" i="1" l="1"/>
  <c r="H207" i="1" s="1"/>
  <c r="M40" i="10"/>
  <c r="K41" i="10"/>
  <c r="M41" i="10" s="1"/>
  <c r="K42" i="10" s="1"/>
  <c r="G36" i="9"/>
  <c r="H36" i="9" s="1"/>
  <c r="F37" i="9"/>
  <c r="E116" i="7"/>
  <c r="F116" i="7" s="1"/>
  <c r="H83" i="1" s="1"/>
  <c r="H84" i="1" s="1"/>
  <c r="F115" i="7"/>
  <c r="A24" i="1"/>
  <c r="F96" i="9"/>
  <c r="G95" i="9"/>
  <c r="H95" i="9" s="1"/>
  <c r="F35" i="10"/>
  <c r="C36" i="10"/>
  <c r="H94" i="9"/>
  <c r="I45" i="6"/>
  <c r="I53" i="6" s="1"/>
  <c r="I44" i="6"/>
  <c r="I52" i="6" s="1"/>
  <c r="I43" i="6"/>
  <c r="I51" i="6" s="1"/>
  <c r="G37" i="10"/>
  <c r="I37" i="10" s="1"/>
  <c r="I36" i="10"/>
  <c r="J36" i="10" s="1"/>
  <c r="O34" i="10"/>
  <c r="Q34" i="10" s="1"/>
  <c r="H125" i="9"/>
  <c r="O35" i="10"/>
  <c r="P35" i="10" s="1"/>
  <c r="G70" i="9"/>
  <c r="H70" i="9" s="1"/>
  <c r="F71" i="9"/>
  <c r="G37" i="9" l="1"/>
  <c r="H37" i="9" s="1"/>
  <c r="F38" i="9"/>
  <c r="M42" i="10"/>
  <c r="K43" i="10"/>
  <c r="M43" i="10" s="1"/>
  <c r="K44" i="10" s="1"/>
  <c r="A7" i="7"/>
  <c r="F60" i="1"/>
  <c r="A25" i="1"/>
  <c r="H126" i="9"/>
  <c r="J37" i="10"/>
  <c r="G38" i="10"/>
  <c r="E36" i="10"/>
  <c r="F36" i="10" s="1"/>
  <c r="C37" i="10"/>
  <c r="E37" i="10" s="1"/>
  <c r="I54" i="6"/>
  <c r="G71" i="9"/>
  <c r="H71" i="9" s="1"/>
  <c r="F72" i="9"/>
  <c r="G96" i="9"/>
  <c r="F97" i="9"/>
  <c r="M44" i="10" l="1"/>
  <c r="K45" i="10"/>
  <c r="M45" i="10" s="1"/>
  <c r="K46" i="10" s="1"/>
  <c r="F39" i="9"/>
  <c r="G38" i="9"/>
  <c r="H38" i="9" s="1"/>
  <c r="G97" i="9"/>
  <c r="H97" i="9" s="1"/>
  <c r="F98" i="9"/>
  <c r="H96" i="9"/>
  <c r="G39" i="10"/>
  <c r="I39" i="10" s="1"/>
  <c r="I38" i="10"/>
  <c r="J38" i="10" s="1"/>
  <c r="A8" i="7"/>
  <c r="A26" i="1"/>
  <c r="F61" i="1"/>
  <c r="F37" i="10"/>
  <c r="C38" i="10"/>
  <c r="H127" i="9"/>
  <c r="G72" i="9"/>
  <c r="H72" i="9" s="1"/>
  <c r="F73" i="9"/>
  <c r="F40" i="9" l="1"/>
  <c r="G39" i="9"/>
  <c r="H39" i="9" s="1"/>
  <c r="M46" i="10"/>
  <c r="K47" i="10"/>
  <c r="M47" i="10" s="1"/>
  <c r="K48" i="10" s="1"/>
  <c r="E38" i="10"/>
  <c r="F38" i="10" s="1"/>
  <c r="C39" i="10"/>
  <c r="E39" i="10" s="1"/>
  <c r="A9" i="7"/>
  <c r="F62" i="1"/>
  <c r="A27" i="1"/>
  <c r="F27" i="1"/>
  <c r="G98" i="9"/>
  <c r="F99" i="9"/>
  <c r="F74" i="9"/>
  <c r="G73" i="9"/>
  <c r="H73" i="9" s="1"/>
  <c r="H128" i="9"/>
  <c r="J39" i="10"/>
  <c r="G40" i="10"/>
  <c r="M48" i="10" l="1"/>
  <c r="K49" i="10"/>
  <c r="M49" i="10" s="1"/>
  <c r="K50" i="10" s="1"/>
  <c r="G40" i="9"/>
  <c r="H40" i="9" s="1"/>
  <c r="F41" i="9"/>
  <c r="G74" i="9"/>
  <c r="H74" i="9" s="1"/>
  <c r="F75" i="9"/>
  <c r="G41" i="10"/>
  <c r="I41" i="10" s="1"/>
  <c r="I40" i="10"/>
  <c r="J40" i="10" s="1"/>
  <c r="G99" i="9"/>
  <c r="H99" i="9" s="1"/>
  <c r="F100" i="9"/>
  <c r="H129" i="9"/>
  <c r="H98" i="9"/>
  <c r="F39" i="10"/>
  <c r="C40" i="10"/>
  <c r="A29" i="1"/>
  <c r="A31" i="1" s="1"/>
  <c r="F29" i="1"/>
  <c r="F42" i="9" l="1"/>
  <c r="G41" i="9"/>
  <c r="H41" i="9" s="1"/>
  <c r="M50" i="10"/>
  <c r="K51" i="10"/>
  <c r="M51" i="10" s="1"/>
  <c r="K52" i="10" s="1"/>
  <c r="E40" i="10"/>
  <c r="F40" i="10" s="1"/>
  <c r="C41" i="10"/>
  <c r="E41" i="10" s="1"/>
  <c r="F101" i="9"/>
  <c r="G101" i="9" s="1"/>
  <c r="H101" i="9" s="1"/>
  <c r="G100" i="9"/>
  <c r="H100" i="9" s="1"/>
  <c r="J41" i="10"/>
  <c r="G42" i="10"/>
  <c r="H130" i="9"/>
  <c r="A32" i="1"/>
  <c r="A34" i="1" s="1"/>
  <c r="F32" i="1"/>
  <c r="G75" i="9"/>
  <c r="H75" i="9" s="1"/>
  <c r="F76" i="9"/>
  <c r="M52" i="10" l="1"/>
  <c r="K53" i="10"/>
  <c r="M53" i="10" s="1"/>
  <c r="K54" i="10" s="1"/>
  <c r="G102" i="9"/>
  <c r="G42" i="9"/>
  <c r="H42" i="9" s="1"/>
  <c r="F43" i="9"/>
  <c r="G43" i="10"/>
  <c r="I43" i="10" s="1"/>
  <c r="I42" i="10"/>
  <c r="J42" i="10" s="1"/>
  <c r="H102" i="9"/>
  <c r="H131" i="9"/>
  <c r="A35" i="1"/>
  <c r="F35" i="1"/>
  <c r="F41" i="10"/>
  <c r="C42" i="10"/>
  <c r="F77" i="9"/>
  <c r="G77" i="9" s="1"/>
  <c r="G76" i="9"/>
  <c r="H76" i="9" s="1"/>
  <c r="F44" i="9" l="1"/>
  <c r="G44" i="9" s="1"/>
  <c r="H44" i="9" s="1"/>
  <c r="G43" i="9"/>
  <c r="M54" i="10"/>
  <c r="K55" i="10"/>
  <c r="M55" i="10" s="1"/>
  <c r="K56" i="10" s="1"/>
  <c r="H77" i="9"/>
  <c r="H78" i="9" s="1"/>
  <c r="H79" i="9" s="1"/>
  <c r="G78" i="9"/>
  <c r="A40" i="1"/>
  <c r="F139" i="1"/>
  <c r="F223" i="1"/>
  <c r="G70" i="6" s="1"/>
  <c r="F76" i="1"/>
  <c r="J43" i="10"/>
  <c r="G44" i="10"/>
  <c r="E42" i="10"/>
  <c r="F42" i="10" s="1"/>
  <c r="C43" i="10"/>
  <c r="E43" i="10" s="1"/>
  <c r="H43" i="1" l="1"/>
  <c r="H53" i="1" s="1"/>
  <c r="K57" i="10"/>
  <c r="M57" i="10" s="1"/>
  <c r="K58" i="10" s="1"/>
  <c r="M56" i="10"/>
  <c r="H43" i="9"/>
  <c r="H45" i="9" s="1"/>
  <c r="H46" i="9" s="1"/>
  <c r="D50" i="9" s="1"/>
  <c r="G45" i="9"/>
  <c r="A40" i="7"/>
  <c r="F248" i="1"/>
  <c r="A41" i="1"/>
  <c r="A42" i="1" s="1"/>
  <c r="A43" i="1" s="1"/>
  <c r="G45" i="10"/>
  <c r="I45" i="10" s="1"/>
  <c r="I44" i="10"/>
  <c r="J44" i="10" s="1"/>
  <c r="F43" i="10"/>
  <c r="C44" i="10"/>
  <c r="H69" i="1" l="1"/>
  <c r="H235" i="1" s="1"/>
  <c r="H31" i="1"/>
  <c r="H32" i="1" s="1"/>
  <c r="F17" i="3" s="1"/>
  <c r="G17" i="3" s="1"/>
  <c r="K59" i="10"/>
  <c r="M59" i="10" s="1"/>
  <c r="K60" i="10" s="1"/>
  <c r="M58" i="10"/>
  <c r="A45" i="1"/>
  <c r="J45" i="10"/>
  <c r="G46" i="10"/>
  <c r="E44" i="10"/>
  <c r="F44" i="10" s="1"/>
  <c r="C45" i="10"/>
  <c r="E45" i="10" s="1"/>
  <c r="F43" i="1"/>
  <c r="H34" i="1" l="1"/>
  <c r="H35" i="1" s="1"/>
  <c r="H76" i="1" s="1"/>
  <c r="F14" i="3"/>
  <c r="G14" i="3" s="1"/>
  <c r="F16" i="2"/>
  <c r="F17" i="2" s="1"/>
  <c r="H17" i="2" s="1"/>
  <c r="H74" i="1" s="1"/>
  <c r="F15" i="3"/>
  <c r="G15" i="3" s="1"/>
  <c r="F16" i="3"/>
  <c r="G16" i="3" s="1"/>
  <c r="F19" i="3"/>
  <c r="G19" i="3" s="1"/>
  <c r="F39" i="3"/>
  <c r="G39" i="3" s="1"/>
  <c r="F18" i="3"/>
  <c r="G18" i="3" s="1"/>
  <c r="M60" i="10"/>
  <c r="K61" i="10"/>
  <c r="M61" i="10" s="1"/>
  <c r="K62" i="10" s="1"/>
  <c r="A46" i="1"/>
  <c r="F47" i="1"/>
  <c r="F45" i="10"/>
  <c r="C46" i="10"/>
  <c r="I46" i="10"/>
  <c r="J46" i="10" s="1"/>
  <c r="G47" i="10"/>
  <c r="I47" i="10" s="1"/>
  <c r="H223" i="1" l="1"/>
  <c r="H224" i="1" s="1"/>
  <c r="I70" i="6"/>
  <c r="I71" i="6" s="1"/>
  <c r="H77" i="1"/>
  <c r="H139" i="1"/>
  <c r="H140" i="1" s="1"/>
  <c r="H142" i="1" s="1"/>
  <c r="H95" i="1" s="1"/>
  <c r="H97" i="1" s="1"/>
  <c r="G20" i="3"/>
  <c r="G41" i="3" s="1"/>
  <c r="H166" i="1" s="1"/>
  <c r="H168" i="1" s="1"/>
  <c r="H241" i="1" s="1"/>
  <c r="M62" i="10"/>
  <c r="K63" i="10"/>
  <c r="M63" i="10" s="1"/>
  <c r="K64" i="10" s="1"/>
  <c r="G48" i="10"/>
  <c r="J47" i="10"/>
  <c r="E46" i="10"/>
  <c r="F46" i="10" s="1"/>
  <c r="C47" i="10"/>
  <c r="E47" i="10" s="1"/>
  <c r="A41" i="7"/>
  <c r="A11" i="7"/>
  <c r="F20" i="1"/>
  <c r="A47" i="1"/>
  <c r="H239" i="1" l="1"/>
  <c r="H104" i="1"/>
  <c r="H106" i="1" s="1"/>
  <c r="I16" i="6" s="1"/>
  <c r="I56" i="6" s="1"/>
  <c r="K65" i="10"/>
  <c r="M65" i="10" s="1"/>
  <c r="K66" i="10" s="1"/>
  <c r="M64" i="10"/>
  <c r="F47" i="10"/>
  <c r="C48" i="10"/>
  <c r="A48" i="1"/>
  <c r="A49" i="1" s="1"/>
  <c r="I48" i="10"/>
  <c r="J48" i="10" s="1"/>
  <c r="G49" i="10"/>
  <c r="I49" i="10" s="1"/>
  <c r="H209" i="1" l="1"/>
  <c r="H242" i="1" s="1"/>
  <c r="H237" i="1"/>
  <c r="H236" i="1"/>
  <c r="F49" i="1"/>
  <c r="M66" i="10"/>
  <c r="K67" i="10"/>
  <c r="M67" i="10" s="1"/>
  <c r="K68" i="10" s="1"/>
  <c r="I75" i="6"/>
  <c r="I77" i="6" s="1"/>
  <c r="I9" i="6" s="1"/>
  <c r="H271" i="1" s="1"/>
  <c r="A51" i="1"/>
  <c r="F53" i="1" s="1"/>
  <c r="J49" i="10"/>
  <c r="G50" i="10"/>
  <c r="E48" i="10"/>
  <c r="F48" i="10" s="1"/>
  <c r="C49" i="10"/>
  <c r="E49" i="10" s="1"/>
  <c r="H228" i="1" l="1"/>
  <c r="H230" i="1" s="1"/>
  <c r="H243" i="1" s="1"/>
  <c r="H245" i="1" s="1"/>
  <c r="H262" i="1" s="1"/>
  <c r="M68" i="10"/>
  <c r="K69" i="10"/>
  <c r="M69" i="10" s="1"/>
  <c r="K70" i="10" s="1"/>
  <c r="I50" i="10"/>
  <c r="J50" i="10" s="1"/>
  <c r="G51" i="10"/>
  <c r="I51" i="10" s="1"/>
  <c r="A27" i="7"/>
  <c r="A53" i="1"/>
  <c r="F49" i="10"/>
  <c r="C50" i="10"/>
  <c r="H270" i="1" l="1"/>
  <c r="H272" i="1" s="1"/>
  <c r="H274" i="1" s="1"/>
  <c r="H252" i="1"/>
  <c r="H253" i="1" s="1"/>
  <c r="H259" i="1" s="1"/>
  <c r="K71" i="10"/>
  <c r="M71" i="10" s="1"/>
  <c r="K72" i="10" s="1"/>
  <c r="M70" i="10"/>
  <c r="A57" i="1"/>
  <c r="F31" i="1"/>
  <c r="J51" i="10"/>
  <c r="G52" i="10"/>
  <c r="E50" i="10"/>
  <c r="F50" i="10" s="1"/>
  <c r="C51" i="10"/>
  <c r="E51" i="10" s="1"/>
  <c r="H266" i="1"/>
  <c r="L16" i="10" s="1"/>
  <c r="H264" i="1"/>
  <c r="H265" i="1"/>
  <c r="L10" i="10" s="1"/>
  <c r="H150" i="9" l="1"/>
  <c r="H277" i="1"/>
  <c r="H275" i="1"/>
  <c r="L11" i="10" s="1"/>
  <c r="L12" i="10" s="1"/>
  <c r="K28" i="10" s="1"/>
  <c r="M72" i="10"/>
  <c r="K73" i="10"/>
  <c r="M73" i="10" s="1"/>
  <c r="K27" i="10"/>
  <c r="A43" i="7"/>
  <c r="A59" i="1"/>
  <c r="F273" i="1"/>
  <c r="F263" i="1"/>
  <c r="F51" i="10"/>
  <c r="C52" i="10"/>
  <c r="I52" i="10"/>
  <c r="J52" i="10" s="1"/>
  <c r="G53" i="10"/>
  <c r="I53" i="10" s="1"/>
  <c r="N73" i="10" l="1"/>
  <c r="N37" i="10"/>
  <c r="O37" i="10" s="1"/>
  <c r="P37" i="10" s="1"/>
  <c r="N39" i="10"/>
  <c r="O39" i="10" s="1"/>
  <c r="P39" i="10" s="1"/>
  <c r="N41" i="10"/>
  <c r="O41" i="10" s="1"/>
  <c r="P41" i="10" s="1"/>
  <c r="N43" i="10"/>
  <c r="O43" i="10" s="1"/>
  <c r="P43" i="10" s="1"/>
  <c r="N45" i="10"/>
  <c r="O45" i="10" s="1"/>
  <c r="P45" i="10" s="1"/>
  <c r="N47" i="10"/>
  <c r="O47" i="10" s="1"/>
  <c r="P47" i="10" s="1"/>
  <c r="N49" i="10"/>
  <c r="O49" i="10" s="1"/>
  <c r="P49" i="10" s="1"/>
  <c r="N51" i="10"/>
  <c r="O51" i="10" s="1"/>
  <c r="P51" i="10" s="1"/>
  <c r="N53" i="10"/>
  <c r="N55" i="10"/>
  <c r="N57" i="10"/>
  <c r="N59" i="10"/>
  <c r="N61" i="10"/>
  <c r="N63" i="10"/>
  <c r="N65" i="10"/>
  <c r="N67" i="10"/>
  <c r="N69" i="10"/>
  <c r="N71" i="10"/>
  <c r="A60" i="1"/>
  <c r="A61" i="1" s="1"/>
  <c r="A62" i="1" s="1"/>
  <c r="A63" i="1" s="1"/>
  <c r="J53" i="10"/>
  <c r="G54" i="10"/>
  <c r="E52" i="10"/>
  <c r="F52" i="10" s="1"/>
  <c r="C53" i="10"/>
  <c r="E53" i="10" s="1"/>
  <c r="N36" i="10"/>
  <c r="O36" i="10" s="1"/>
  <c r="Q36" i="10" s="1"/>
  <c r="N38" i="10"/>
  <c r="O38" i="10" s="1"/>
  <c r="Q38" i="10" s="1"/>
  <c r="N40" i="10"/>
  <c r="O40" i="10" s="1"/>
  <c r="Q40" i="10" s="1"/>
  <c r="N42" i="10"/>
  <c r="O42" i="10" s="1"/>
  <c r="Q42" i="10" s="1"/>
  <c r="N44" i="10"/>
  <c r="O44" i="10" s="1"/>
  <c r="Q44" i="10" s="1"/>
  <c r="N46" i="10"/>
  <c r="O46" i="10" s="1"/>
  <c r="Q46" i="10" s="1"/>
  <c r="N48" i="10"/>
  <c r="O48" i="10" s="1"/>
  <c r="Q48" i="10" s="1"/>
  <c r="N50" i="10"/>
  <c r="O50" i="10" s="1"/>
  <c r="Q50" i="10" s="1"/>
  <c r="N52" i="10"/>
  <c r="N54" i="10"/>
  <c r="N56" i="10"/>
  <c r="N58" i="10"/>
  <c r="N60" i="10"/>
  <c r="N62" i="10"/>
  <c r="N64" i="10"/>
  <c r="N66" i="10"/>
  <c r="N68" i="10"/>
  <c r="N70" i="10"/>
  <c r="N72" i="10"/>
  <c r="A64" i="1" l="1"/>
  <c r="A65" i="1" s="1"/>
  <c r="F63" i="1"/>
  <c r="I54" i="10"/>
  <c r="J54" i="10" s="1"/>
  <c r="G55" i="10"/>
  <c r="I55" i="10" s="1"/>
  <c r="O52" i="10"/>
  <c r="Q52" i="10" s="1"/>
  <c r="H279" i="1"/>
  <c r="F53" i="10"/>
  <c r="O53" i="10" s="1"/>
  <c r="P53" i="10" s="1"/>
  <c r="C54" i="10"/>
  <c r="A67" i="1" l="1"/>
  <c r="F67" i="1"/>
  <c r="F65" i="1"/>
  <c r="J55" i="10"/>
  <c r="G56" i="10"/>
  <c r="E54" i="10"/>
  <c r="F54" i="10" s="1"/>
  <c r="O54" i="10" s="1"/>
  <c r="Q54" i="10" s="1"/>
  <c r="C55" i="10"/>
  <c r="E55" i="10" s="1"/>
  <c r="A69" i="1" l="1"/>
  <c r="F69" i="1"/>
  <c r="G57" i="10"/>
  <c r="I57" i="10" s="1"/>
  <c r="I56" i="10"/>
  <c r="J56" i="10" s="1"/>
  <c r="F55" i="10"/>
  <c r="O55" i="10" s="1"/>
  <c r="P55" i="10" s="1"/>
  <c r="C56" i="10"/>
  <c r="A74" i="1" l="1"/>
  <c r="A75" i="1" s="1"/>
  <c r="F34" i="1"/>
  <c r="F235" i="1"/>
  <c r="E56" i="10"/>
  <c r="F56" i="10" s="1"/>
  <c r="O56" i="10" s="1"/>
  <c r="Q56" i="10" s="1"/>
  <c r="C57" i="10"/>
  <c r="E57" i="10" s="1"/>
  <c r="J57" i="10"/>
  <c r="G58" i="10"/>
  <c r="F57" i="10" l="1"/>
  <c r="O57" i="10" s="1"/>
  <c r="P57" i="10" s="1"/>
  <c r="C58" i="10"/>
  <c r="A13" i="7"/>
  <c r="A76" i="1"/>
  <c r="A77" i="1" s="1"/>
  <c r="I58" i="10"/>
  <c r="J58" i="10" s="1"/>
  <c r="G59" i="10"/>
  <c r="I59" i="10" s="1"/>
  <c r="A80" i="1" l="1"/>
  <c r="E58" i="10"/>
  <c r="F58" i="10" s="1"/>
  <c r="C59" i="10"/>
  <c r="E59" i="10" s="1"/>
  <c r="J59" i="10"/>
  <c r="G60" i="10"/>
  <c r="F77" i="1"/>
  <c r="O58" i="10"/>
  <c r="Q58" i="10" s="1"/>
  <c r="F59" i="10" l="1"/>
  <c r="C60" i="10"/>
  <c r="I60" i="10"/>
  <c r="J60" i="10" s="1"/>
  <c r="G61" i="10"/>
  <c r="I61" i="10" s="1"/>
  <c r="A100" i="7"/>
  <c r="A83" i="1"/>
  <c r="O59" i="10"/>
  <c r="P59" i="10" s="1"/>
  <c r="E60" i="10" l="1"/>
  <c r="F60" i="10" s="1"/>
  <c r="O60" i="10" s="1"/>
  <c r="Q60" i="10" s="1"/>
  <c r="C61" i="10"/>
  <c r="E61" i="10" s="1"/>
  <c r="A110" i="7"/>
  <c r="A84" i="1"/>
  <c r="F84" i="1"/>
  <c r="J61" i="10"/>
  <c r="G62" i="10"/>
  <c r="I62" i="10" l="1"/>
  <c r="J62" i="10" s="1"/>
  <c r="G63" i="10"/>
  <c r="I63" i="10" s="1"/>
  <c r="F61" i="10"/>
  <c r="O61" i="10" s="1"/>
  <c r="P61" i="10" s="1"/>
  <c r="C62" i="10"/>
  <c r="A88" i="1"/>
  <c r="E62" i="10" l="1"/>
  <c r="F62" i="10" s="1"/>
  <c r="C63" i="10"/>
  <c r="E63" i="10" s="1"/>
  <c r="J63" i="10"/>
  <c r="G64" i="10"/>
  <c r="A15" i="7"/>
  <c r="A89" i="1"/>
  <c r="A90" i="1" s="1"/>
  <c r="O62" i="10"/>
  <c r="Q62" i="10" s="1"/>
  <c r="F90" i="1" l="1"/>
  <c r="A91" i="1"/>
  <c r="A92" i="1" s="1"/>
  <c r="F92" i="1"/>
  <c r="F63" i="10"/>
  <c r="O63" i="10" s="1"/>
  <c r="P63" i="10" s="1"/>
  <c r="C64" i="10"/>
  <c r="G65" i="10"/>
  <c r="I65" i="10" s="1"/>
  <c r="I64" i="10"/>
  <c r="J64" i="10" s="1"/>
  <c r="J65" i="10" l="1"/>
  <c r="G66" i="10"/>
  <c r="A95" i="1"/>
  <c r="E64" i="10"/>
  <c r="F64" i="10" s="1"/>
  <c r="O64" i="10" s="1"/>
  <c r="Q64" i="10" s="1"/>
  <c r="C65" i="10"/>
  <c r="E65" i="10" s="1"/>
  <c r="A96" i="1" l="1"/>
  <c r="A97" i="1" s="1"/>
  <c r="F97" i="1"/>
  <c r="F65" i="10"/>
  <c r="C66" i="10"/>
  <c r="O65" i="10"/>
  <c r="P65" i="10" s="1"/>
  <c r="I66" i="10"/>
  <c r="J66" i="10" s="1"/>
  <c r="G67" i="10"/>
  <c r="I67" i="10" s="1"/>
  <c r="J67" i="10" l="1"/>
  <c r="G68" i="10"/>
  <c r="E66" i="10"/>
  <c r="F66" i="10" s="1"/>
  <c r="O66" i="10" s="1"/>
  <c r="Q66" i="10" s="1"/>
  <c r="C67" i="10"/>
  <c r="E67" i="10" s="1"/>
  <c r="A100" i="1"/>
  <c r="A101" i="1" l="1"/>
  <c r="F102" i="1" s="1"/>
  <c r="A123" i="7"/>
  <c r="F67" i="10"/>
  <c r="C68" i="10"/>
  <c r="I68" i="10"/>
  <c r="J68" i="10" s="1"/>
  <c r="G69" i="10"/>
  <c r="I69" i="10" s="1"/>
  <c r="O67" i="10"/>
  <c r="P67" i="10" s="1"/>
  <c r="J69" i="10" l="1"/>
  <c r="G70" i="10"/>
  <c r="E68" i="10"/>
  <c r="F68" i="10" s="1"/>
  <c r="O68" i="10" s="1"/>
  <c r="Q68" i="10" s="1"/>
  <c r="C69" i="10"/>
  <c r="E69" i="10" s="1"/>
  <c r="A102" i="1"/>
  <c r="A128" i="7"/>
  <c r="A104" i="1" l="1"/>
  <c r="F104" i="1"/>
  <c r="I70" i="10"/>
  <c r="J70" i="10" s="1"/>
  <c r="G71" i="10"/>
  <c r="I71" i="10" s="1"/>
  <c r="F69" i="10"/>
  <c r="C70" i="10"/>
  <c r="O69" i="10"/>
  <c r="P69" i="10" s="1"/>
  <c r="E70" i="10" l="1"/>
  <c r="F70" i="10" s="1"/>
  <c r="C71" i="10"/>
  <c r="E71" i="10" s="1"/>
  <c r="J71" i="10"/>
  <c r="G72" i="10"/>
  <c r="O70" i="10"/>
  <c r="Q70" i="10" s="1"/>
  <c r="F236" i="1"/>
  <c r="A106" i="1"/>
  <c r="F106" i="1"/>
  <c r="G16" i="6" s="1"/>
  <c r="A16" i="6" l="1"/>
  <c r="F237" i="1"/>
  <c r="A111" i="1"/>
  <c r="F71" i="10"/>
  <c r="O71" i="10" s="1"/>
  <c r="P71" i="10" s="1"/>
  <c r="C72" i="10"/>
  <c r="E72" i="10" s="1"/>
  <c r="F72" i="10" s="1"/>
  <c r="G73" i="10"/>
  <c r="I73" i="10" s="1"/>
  <c r="J73" i="10" s="1"/>
  <c r="O73" i="10" s="1"/>
  <c r="P73" i="10" s="1"/>
  <c r="I72" i="10"/>
  <c r="J72" i="10" s="1"/>
  <c r="P76" i="10" l="1"/>
  <c r="A112" i="1"/>
  <c r="O72" i="10"/>
  <c r="Q72" i="10" s="1"/>
  <c r="Q76" i="10" s="1"/>
  <c r="A136" i="7" l="1"/>
  <c r="A113" i="1"/>
  <c r="A137" i="7" l="1"/>
  <c r="A114" i="1"/>
  <c r="A115" i="1" l="1"/>
  <c r="C314" i="1" l="1"/>
  <c r="A116" i="1"/>
  <c r="A17" i="7" l="1"/>
  <c r="A117" i="1"/>
  <c r="F117" i="1"/>
  <c r="A120" i="1" l="1"/>
  <c r="A18" i="7" l="1"/>
  <c r="A121" i="1"/>
  <c r="A122" i="1" s="1"/>
  <c r="A123" i="1" s="1"/>
  <c r="A124" i="1" l="1"/>
  <c r="A125" i="1" s="1"/>
  <c r="A126" i="1" s="1"/>
  <c r="A55" i="7"/>
  <c r="A49" i="7" l="1"/>
  <c r="A127" i="1"/>
  <c r="F127" i="1"/>
  <c r="A128" i="1" l="1"/>
  <c r="A129" i="1" s="1"/>
  <c r="F129" i="1"/>
  <c r="A132" i="1" l="1"/>
  <c r="A57" i="7" l="1"/>
  <c r="A133" i="1"/>
  <c r="F134" i="1"/>
  <c r="A76" i="7" l="1"/>
  <c r="A134" i="1"/>
  <c r="A136" i="1" l="1"/>
  <c r="A137" i="1" l="1"/>
  <c r="F138" i="1"/>
  <c r="A63" i="7" l="1"/>
  <c r="A138" i="1"/>
  <c r="A139" i="1" l="1"/>
  <c r="A140" i="1" s="1"/>
  <c r="F140" i="1" l="1"/>
  <c r="A142" i="1"/>
  <c r="F142" i="1"/>
  <c r="F95" i="1" l="1"/>
  <c r="A147" i="1"/>
  <c r="F239" i="1"/>
  <c r="A149" i="1" l="1"/>
  <c r="A150" i="1" l="1"/>
  <c r="A20" i="7" l="1"/>
  <c r="A151" i="1"/>
  <c r="F151" i="1"/>
  <c r="A152" i="1" l="1"/>
  <c r="A153" i="1" s="1"/>
  <c r="F153" i="1"/>
  <c r="A155" i="1" l="1"/>
  <c r="A21" i="7" l="1"/>
  <c r="A156" i="1"/>
  <c r="F157" i="1"/>
  <c r="A22" i="7" l="1"/>
  <c r="A157" i="1"/>
  <c r="A158" i="1" l="1"/>
  <c r="A159" i="1" s="1"/>
  <c r="F159" i="1"/>
  <c r="A162" i="1" l="1"/>
  <c r="F162" i="1"/>
  <c r="A166" i="1" l="1"/>
  <c r="F240" i="1"/>
  <c r="A168" i="1" l="1"/>
  <c r="F168" i="1"/>
  <c r="F241" i="1" l="1"/>
  <c r="A173" i="1"/>
  <c r="A174" i="1" l="1"/>
  <c r="A20" i="6"/>
  <c r="A14" i="11" l="1"/>
  <c r="A21" i="6"/>
  <c r="A175" i="1"/>
  <c r="A177" i="1" l="1"/>
  <c r="A22" i="6"/>
  <c r="A24" i="6" l="1"/>
  <c r="A180" i="1"/>
  <c r="A27" i="6" l="1"/>
  <c r="A181" i="1"/>
  <c r="A182" i="1" l="1"/>
  <c r="A28" i="6"/>
  <c r="A29" i="6" l="1"/>
  <c r="A183" i="1"/>
  <c r="F183" i="1"/>
  <c r="G30" i="6" s="1"/>
  <c r="A30" i="6" l="1"/>
  <c r="A186" i="1"/>
  <c r="F193" i="1"/>
  <c r="G40" i="6" s="1"/>
  <c r="A33" i="6" l="1"/>
  <c r="A187" i="1"/>
  <c r="A188" i="1" l="1"/>
  <c r="A34" i="6"/>
  <c r="A189" i="1" l="1"/>
  <c r="A35" i="6"/>
  <c r="A36" i="6" l="1"/>
  <c r="A190" i="1"/>
  <c r="A18" i="11" l="1"/>
  <c r="A191" i="1"/>
  <c r="A37" i="6"/>
  <c r="F191" i="1"/>
  <c r="G38" i="6" s="1"/>
  <c r="A38" i="6" l="1"/>
  <c r="A192" i="1"/>
  <c r="F200" i="1"/>
  <c r="G47" i="6" s="1"/>
  <c r="A193" i="1" l="1"/>
  <c r="A39" i="6"/>
  <c r="F181" i="1"/>
  <c r="G28" i="6" s="1"/>
  <c r="F201" i="1"/>
  <c r="G48" i="6" s="1"/>
  <c r="A194" i="1" l="1"/>
  <c r="A40" i="6"/>
  <c r="F198" i="1"/>
  <c r="G45" i="6" s="1"/>
  <c r="F194" i="1"/>
  <c r="G41" i="6" s="1"/>
  <c r="A196" i="1" l="1"/>
  <c r="A41" i="6"/>
  <c r="F196" i="1"/>
  <c r="G43" i="6" s="1"/>
  <c r="F197" i="1"/>
  <c r="G44" i="6" s="1"/>
  <c r="A43" i="6" l="1"/>
  <c r="A197" i="1"/>
  <c r="A198" i="1" l="1"/>
  <c r="A44" i="6"/>
  <c r="A45" i="6" l="1"/>
  <c r="A200" i="1"/>
  <c r="A47" i="6" l="1"/>
  <c r="A201" i="1"/>
  <c r="F204" i="1"/>
  <c r="G51" i="6" s="1"/>
  <c r="A202" i="1" l="1"/>
  <c r="A48" i="6"/>
  <c r="F205" i="1"/>
  <c r="G52" i="6" s="1"/>
  <c r="A49" i="6" l="1"/>
  <c r="A204" i="1"/>
  <c r="F206" i="1"/>
  <c r="G53" i="6" s="1"/>
  <c r="A51" i="6" l="1"/>
  <c r="A205" i="1"/>
  <c r="A206" i="1" l="1"/>
  <c r="A52" i="6"/>
  <c r="A53" i="6" l="1"/>
  <c r="A207" i="1"/>
  <c r="F207" i="1"/>
  <c r="G54" i="6" s="1"/>
  <c r="A209" i="1" l="1"/>
  <c r="A54" i="6"/>
  <c r="F209" i="1"/>
  <c r="G56" i="6" s="1"/>
  <c r="F242" i="1" l="1"/>
  <c r="A56" i="6"/>
  <c r="A61" i="6" s="1"/>
  <c r="A62" i="6" s="1"/>
  <c r="A63" i="6" s="1"/>
  <c r="A64" i="6" s="1"/>
  <c r="A65" i="6" s="1"/>
  <c r="A68" i="6" s="1"/>
  <c r="A69" i="6" s="1"/>
  <c r="A70" i="6" s="1"/>
  <c r="A71" i="6" s="1"/>
  <c r="A75" i="6" s="1"/>
  <c r="A77" i="6" s="1"/>
  <c r="A214" i="1"/>
  <c r="A215" i="1" s="1"/>
  <c r="A70" i="7" l="1"/>
  <c r="A216" i="1"/>
  <c r="A217" i="1" s="1"/>
  <c r="A218" i="1" s="1"/>
  <c r="F228" i="1" l="1"/>
  <c r="A221" i="1"/>
  <c r="F222" i="1"/>
  <c r="G69" i="6" s="1"/>
  <c r="A222" i="1" l="1"/>
  <c r="A223" i="1" s="1"/>
  <c r="A224" i="1" s="1"/>
  <c r="A228" i="1" l="1"/>
  <c r="A230" i="1" s="1"/>
  <c r="F224" i="1"/>
  <c r="G71" i="6" s="1"/>
  <c r="F243" i="1" l="1"/>
  <c r="A235" i="1"/>
  <c r="A236" i="1" s="1"/>
  <c r="A237" i="1" s="1"/>
  <c r="A239" i="1" s="1"/>
  <c r="F230" i="1"/>
  <c r="A240" i="1" l="1"/>
  <c r="A241" i="1" s="1"/>
  <c r="A242" i="1" s="1"/>
  <c r="A243" i="1" s="1"/>
  <c r="A245" i="1" s="1"/>
  <c r="F245" i="1" l="1"/>
  <c r="A248" i="1"/>
  <c r="F262" i="1"/>
  <c r="F252" i="1"/>
  <c r="A249" i="1" l="1"/>
  <c r="A82" i="7" l="1"/>
  <c r="A250" i="1"/>
  <c r="F250" i="1"/>
  <c r="A251" i="1" l="1"/>
  <c r="F251" i="1"/>
  <c r="A252" i="1" l="1"/>
  <c r="A253" i="1" l="1"/>
  <c r="F270" i="1"/>
  <c r="F253" i="1"/>
  <c r="A256" i="1" l="1"/>
  <c r="A257" i="1" s="1"/>
  <c r="A259" i="1" l="1"/>
  <c r="A143" i="7"/>
  <c r="C312" i="1"/>
  <c r="F259" i="1"/>
  <c r="A262" i="1" l="1"/>
  <c r="F277" i="1"/>
  <c r="A263" i="1" l="1"/>
  <c r="A264" i="1" s="1"/>
  <c r="A265" i="1" s="1"/>
  <c r="B10" i="10" l="1"/>
  <c r="A266" i="1"/>
  <c r="F265" i="1"/>
  <c r="F264" i="1"/>
  <c r="F266" i="1"/>
  <c r="B16" i="10" l="1"/>
  <c r="A270" i="1"/>
  <c r="A271" i="1" l="1"/>
  <c r="A272" i="1" l="1"/>
  <c r="F272" i="1"/>
  <c r="A273" i="1" l="1"/>
  <c r="F274" i="1"/>
  <c r="A274" i="1" l="1"/>
  <c r="A275" i="1" s="1"/>
  <c r="A277" i="1" l="1"/>
  <c r="B11" i="10"/>
  <c r="A278" i="1" l="1"/>
  <c r="A279" i="1" s="1"/>
  <c r="A280" i="1" s="1"/>
  <c r="A152" i="7" l="1"/>
  <c r="IU280" i="1"/>
  <c r="A281" i="1"/>
  <c r="F281" i="1"/>
  <c r="A284" i="1" l="1"/>
  <c r="F285" i="1" s="1"/>
  <c r="A160" i="7" l="1"/>
  <c r="A285" i="1"/>
  <c r="F287" i="1" l="1"/>
  <c r="A287" i="1"/>
  <c r="D56" i="9" l="1"/>
  <c r="F114" i="9" l="1"/>
  <c r="H114" i="9" s="1"/>
  <c r="F120" i="9" s="1"/>
  <c r="F121" i="9" l="1"/>
  <c r="F122" i="9" s="1"/>
  <c r="I120" i="9"/>
  <c r="J120" i="9" s="1"/>
  <c r="I121" i="9" l="1"/>
  <c r="J121" i="9" s="1"/>
  <c r="I122" i="9"/>
  <c r="J122" i="9" s="1"/>
  <c r="F123" i="9"/>
  <c r="I123" i="9" l="1"/>
  <c r="J123" i="9" s="1"/>
  <c r="F124" i="9"/>
  <c r="F125" i="9" l="1"/>
  <c r="I124" i="9"/>
  <c r="J124" i="9" s="1"/>
  <c r="I125" i="9" l="1"/>
  <c r="J125" i="9" s="1"/>
  <c r="F126" i="9"/>
  <c r="I126" i="9" l="1"/>
  <c r="J126" i="9" s="1"/>
  <c r="F127" i="9"/>
  <c r="I127" i="9" l="1"/>
  <c r="J127" i="9" s="1"/>
  <c r="F128" i="9"/>
  <c r="I128" i="9" l="1"/>
  <c r="J128" i="9" s="1"/>
  <c r="F129" i="9"/>
  <c r="I129" i="9" l="1"/>
  <c r="J129" i="9" s="1"/>
  <c r="F130" i="9"/>
  <c r="I130" i="9" l="1"/>
  <c r="J130" i="9" s="1"/>
  <c r="F131" i="9"/>
  <c r="I131" i="9" l="1"/>
  <c r="J131" i="9" s="1"/>
  <c r="J132" i="9" s="1"/>
  <c r="F132" i="9"/>
  <c r="F135" i="9" l="1"/>
  <c r="H135" i="9"/>
  <c r="H136" i="9" l="1"/>
  <c r="H137" i="9" s="1"/>
  <c r="H138" i="9" s="1"/>
  <c r="H139" i="9" s="1"/>
  <c r="H140" i="9" s="1"/>
  <c r="H141" i="9" s="1"/>
  <c r="H142" i="9" s="1"/>
  <c r="H143" i="9" s="1"/>
  <c r="H144" i="9" s="1"/>
  <c r="H145" i="9" s="1"/>
  <c r="H146" i="9" s="1"/>
  <c r="I135" i="9"/>
  <c r="F136" i="9" s="1"/>
  <c r="I136" i="9" l="1"/>
  <c r="F137" i="9" s="1"/>
  <c r="I137" i="9" s="1"/>
  <c r="F138" i="9" s="1"/>
  <c r="I138" i="9" s="1"/>
  <c r="F139" i="9" s="1"/>
  <c r="I139" i="9" s="1"/>
  <c r="F140" i="9" s="1"/>
  <c r="I140" i="9" s="1"/>
  <c r="F141" i="9" s="1"/>
  <c r="I141" i="9" s="1"/>
  <c r="F142" i="9" s="1"/>
  <c r="I142" i="9" s="1"/>
  <c r="F143" i="9" s="1"/>
  <c r="I143" i="9" s="1"/>
  <c r="F144" i="9" s="1"/>
  <c r="I144" i="9" s="1"/>
  <c r="F145" i="9" s="1"/>
  <c r="I145" i="9" s="1"/>
  <c r="F146" i="9" s="1"/>
  <c r="I146" i="9" s="1"/>
  <c r="H147" i="9"/>
  <c r="H149" i="9" s="1"/>
  <c r="H151" i="9" l="1"/>
  <c r="D155" i="9" s="1"/>
  <c r="D159" i="9" s="1"/>
  <c r="H278" i="1"/>
  <c r="H281" i="1" s="1"/>
  <c r="H285" i="1" s="1"/>
  <c r="H28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Hoffman</author>
  </authors>
  <commentList>
    <comment ref="H121" authorId="0" shapeId="0" xr:uid="{2DC0BC94-CD25-419D-B644-B68DA2A4CD3C}">
      <text>
        <r>
          <rPr>
            <b/>
            <sz val="9"/>
            <color indexed="81"/>
            <rFont val="Tahoma"/>
            <family val="2"/>
          </rPr>
          <t>Joe Hoffman:</t>
        </r>
        <r>
          <rPr>
            <sz val="9"/>
            <color indexed="81"/>
            <rFont val="Tahoma"/>
            <family val="2"/>
          </rPr>
          <t xml:space="preserve">
Removed sponsorship costs recorded to 930.2 (see FF1 page 335).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 Hoffman</author>
  </authors>
  <commentList>
    <comment ref="E8" authorId="0" shapeId="0" xr:uid="{D46781BA-4D64-4305-8B5A-B675692E4B09}">
      <text>
        <r>
          <rPr>
            <b/>
            <sz val="9"/>
            <color indexed="81"/>
            <rFont val="Tahoma"/>
            <family val="2"/>
          </rPr>
          <t>Joe Hoffman:</t>
        </r>
        <r>
          <rPr>
            <sz val="9"/>
            <color indexed="81"/>
            <rFont val="Tahoma"/>
            <family val="2"/>
          </rPr>
          <t xml:space="preserve">
Reference to Column (i) is no longer accurate.  Pulled values from Column (l) instead.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 Hoffman</author>
  </authors>
  <commentList>
    <comment ref="H102" authorId="0" shapeId="0" xr:uid="{316C2D15-5329-4F5D-B0C1-C0C33D830B5E}">
      <text>
        <r>
          <rPr>
            <b/>
            <sz val="9"/>
            <color indexed="81"/>
            <rFont val="Tahoma"/>
            <family val="2"/>
          </rPr>
          <t>Joe Hoffman:</t>
        </r>
        <r>
          <rPr>
            <sz val="9"/>
            <color indexed="81"/>
            <rFont val="Tahoma"/>
            <family val="2"/>
          </rPr>
          <t xml:space="preserve">
Used Classified GP allocator to match the way in which the template matches A&amp;G expenses.  Furthermore, this template does not calculate a Wages &amp; Salaries allocator and ODEC did not record any Transmission W&amp;S in 2020.</t>
        </r>
      </text>
    </comment>
    <comment ref="I102" authorId="0" shapeId="0" xr:uid="{9CA9E47E-DB8D-4C63-A51B-00662E41D778}">
      <text>
        <r>
          <rPr>
            <b/>
            <sz val="9"/>
            <color indexed="81"/>
            <rFont val="Tahoma"/>
            <family val="2"/>
          </rPr>
          <t>Joe Hoffman:</t>
        </r>
        <r>
          <rPr>
            <sz val="9"/>
            <color indexed="81"/>
            <rFont val="Tahoma"/>
            <family val="2"/>
          </rPr>
          <t xml:space="preserve">
No formula in this cell - context of template clearly implies that there should be a formula here.</t>
        </r>
      </text>
    </comment>
    <comment ref="G105" authorId="0" shapeId="0" xr:uid="{5436D897-89A1-4001-B5E3-A163E13EE425}">
      <text>
        <r>
          <rPr>
            <b/>
            <sz val="9"/>
            <color indexed="81"/>
            <rFont val="Tahoma"/>
            <family val="2"/>
          </rPr>
          <t>Joe Hoffman:</t>
        </r>
        <r>
          <rPr>
            <sz val="9"/>
            <color indexed="81"/>
            <rFont val="Tahoma"/>
            <family val="2"/>
          </rPr>
          <t xml:space="preserve">
No formula in this cell - reference on Attachment H-3F clearly implies that there should be a formula here.</t>
        </r>
      </text>
    </comment>
    <comment ref="I105" authorId="0" shapeId="0" xr:uid="{26B5354A-2C6F-4397-87F1-C9AEC969D857}">
      <text>
        <r>
          <rPr>
            <b/>
            <sz val="9"/>
            <color indexed="81"/>
            <rFont val="Tahoma"/>
            <family val="2"/>
          </rPr>
          <t>Joe Hoffman:</t>
        </r>
        <r>
          <rPr>
            <sz val="9"/>
            <color indexed="81"/>
            <rFont val="Tahoma"/>
            <family val="2"/>
          </rPr>
          <t xml:space="preserve">
No formula in this cell - reference on Attachment H-3F clearly implies that there should be a formula here.</t>
        </r>
      </text>
    </comment>
  </commentList>
</comments>
</file>

<file path=xl/sharedStrings.xml><?xml version="1.0" encoding="utf-8"?>
<sst xmlns="http://schemas.openxmlformats.org/spreadsheetml/2006/main" count="1023" uniqueCount="652">
  <si>
    <t>with amounts exceeding $100,000 will be listed separately.</t>
  </si>
  <si>
    <t>Attachment 1- Accumulated Deferred Income Taxes (ADIT) Worksheet</t>
  </si>
  <si>
    <t>ADITC-255</t>
  </si>
  <si>
    <t>Item</t>
  </si>
  <si>
    <t>Amortization</t>
  </si>
  <si>
    <t>Rate Base Treatment</t>
  </si>
  <si>
    <t>Balance to line 41 of Appendix A</t>
  </si>
  <si>
    <t>Difference  /1</t>
  </si>
  <si>
    <t>/1 Difference must be zero</t>
  </si>
  <si>
    <t>Criteria for Allocation:</t>
  </si>
  <si>
    <t>Attachment 5 - Cost Support</t>
  </si>
  <si>
    <t>Transmission Related Account 242 Reserves</t>
  </si>
  <si>
    <t>Directly Assignable to Transmission</t>
  </si>
  <si>
    <t>Labor Related, General plant related or Common Plant related</t>
  </si>
  <si>
    <t>Allocation</t>
  </si>
  <si>
    <t>Input to Formula Line 21</t>
  </si>
  <si>
    <t>Total "Other" Taxes (included on p. 263)</t>
  </si>
  <si>
    <t>Total "Taxes Other Than Income Taxes" - acct 408.10 (p. 114.14)</t>
  </si>
  <si>
    <t>Input to Formula Line 20</t>
  </si>
  <si>
    <t>Attachment 6 - Estimate and Reconciliation Worksheet</t>
  </si>
  <si>
    <t>Result of Formula for Reconciliation</t>
  </si>
  <si>
    <t>The Reconciliation in Step 8</t>
  </si>
  <si>
    <t>The difference between the Reconciliation in Step 8 and the forecast in Prior Year with interest</t>
  </si>
  <si>
    <t>Must run Appendix A to get this number (with prospective weighted cap adds in line 21)</t>
  </si>
  <si>
    <t>Gross Revenue Requirement</t>
  </si>
  <si>
    <t xml:space="preserve">    Less EPRI Dues</t>
  </si>
  <si>
    <t>Subtotal - Transmission Related</t>
  </si>
  <si>
    <t>T/(1-T)</t>
  </si>
  <si>
    <t>T/ (1-T)</t>
  </si>
  <si>
    <t>p</t>
  </si>
  <si>
    <t>(percent of federal income tax deductible for state purposes)</t>
  </si>
  <si>
    <t>Notes</t>
  </si>
  <si>
    <t>Accumulated Intangible Amortization</t>
  </si>
  <si>
    <t>Accumulated Common Plant Depreciation - Electric</t>
  </si>
  <si>
    <t>Allocator</t>
  </si>
  <si>
    <t>p214</t>
  </si>
  <si>
    <t>x 1/8</t>
  </si>
  <si>
    <t>enter negative</t>
  </si>
  <si>
    <t>Fixed</t>
  </si>
  <si>
    <t>T</t>
  </si>
  <si>
    <t>Net Revenue Requirement</t>
  </si>
  <si>
    <t>O&amp;M</t>
  </si>
  <si>
    <t xml:space="preserve">     Less Account 565</t>
  </si>
  <si>
    <t>p200.21c</t>
  </si>
  <si>
    <t>Subtotal</t>
  </si>
  <si>
    <t>Electric portion only</t>
  </si>
  <si>
    <t>Transmission Portion Only</t>
  </si>
  <si>
    <t>Accumulated Investment Tax Credit Account No. 255</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</si>
  <si>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</si>
  <si>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</si>
  <si>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</si>
  <si>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</si>
  <si>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</si>
  <si>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</si>
  <si>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</si>
  <si>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Network Service Rate ($/MW/Year)</t>
  </si>
  <si>
    <t>Debt %</t>
  </si>
  <si>
    <t>Common %</t>
  </si>
  <si>
    <t>Debt Cost</t>
  </si>
  <si>
    <t>Common Cost</t>
  </si>
  <si>
    <t>Weighted Cost of Debt</t>
  </si>
  <si>
    <t>Weighted Cost of Common</t>
  </si>
  <si>
    <t>Accumulated General Depreciation</t>
  </si>
  <si>
    <t>Preferred %</t>
  </si>
  <si>
    <t>Preferred Cost</t>
  </si>
  <si>
    <t>Amortization to line 133 of Appendix A</t>
  </si>
  <si>
    <t xml:space="preserve">Other taxes except as provided for in A, B and C above, that are incurred and (1) are not fully recovered at retail or (2) are </t>
  </si>
  <si>
    <t xml:space="preserve">Remove all investment below 69 kV or generator step up transformers included in transmission plant in service that </t>
  </si>
  <si>
    <t>are not a result of the RTEP Process</t>
  </si>
  <si>
    <t>Formula Rate -- Appendix A</t>
  </si>
  <si>
    <t>3.  ADIT items related to Plant and not in Columns C &amp; D are included in Column E</t>
  </si>
  <si>
    <t>4.  ADIT items related to labor and not in Columns C &amp; D are included in Column F</t>
  </si>
  <si>
    <t>To Line 45</t>
  </si>
  <si>
    <t>Prepaid Pensions if not included in Prepayments</t>
  </si>
  <si>
    <t>may be weighted average of small projects</t>
  </si>
  <si>
    <t>Amount of transmission plant excluded from rates per Attachment 5.</t>
  </si>
  <si>
    <t>Note 2: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</si>
  <si>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Form No. 1 balance (p.266) for amortization</t>
  </si>
  <si>
    <t>Total Form No. 1 (p 266 &amp; 267)</t>
  </si>
  <si>
    <t>Allocation of Property taxes to Transmission Function</t>
  </si>
  <si>
    <t>p335.b</t>
  </si>
  <si>
    <t>Less extraordinary property loss</t>
  </si>
  <si>
    <t>Extraordinary Property Loss</t>
  </si>
  <si>
    <t>Number of years</t>
  </si>
  <si>
    <t>w/ interest</t>
  </si>
  <si>
    <t>Net Plant Carrying Charge</t>
  </si>
  <si>
    <t>Net Plant Carrying Charge Calculation per 100 Basis Point increase in ROE</t>
  </si>
  <si>
    <t>Net Revenue Requirement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</si>
  <si>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</si>
  <si>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</si>
  <si>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</si>
  <si>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</si>
  <si>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</si>
  <si>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Point to Point Service revenues for which the load is not included in the divisor received by Transmission Owner (Note 4)</t>
  </si>
  <si>
    <t>Weighted Cost of Preferred</t>
  </si>
  <si>
    <t>Transmission</t>
  </si>
  <si>
    <t>ADIT-190</t>
  </si>
  <si>
    <t>ADIT- 282</t>
  </si>
  <si>
    <t>ADIT-283</t>
  </si>
  <si>
    <t>Miscellaneous</t>
  </si>
  <si>
    <t>Accumulated Deferred Income Taxes</t>
  </si>
  <si>
    <t xml:space="preserve">Safety related advertising included in Account 930.1  </t>
  </si>
  <si>
    <t>Interest rate for</t>
  </si>
  <si>
    <t xml:space="preserve">Education and outreach expenses relating to transmission, for example siting or billing </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</si>
  <si>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</si>
  <si>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</si>
  <si>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</si>
  <si>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</si>
  <si>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</si>
  <si>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</si>
  <si>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</si>
  <si>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</si>
  <si>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</si>
  <si>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</si>
  <si>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</si>
  <si>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</si>
  <si>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</si>
  <si>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Labor Related</t>
  </si>
  <si>
    <t>Other Included</t>
  </si>
  <si>
    <t>Total Plant Related</t>
  </si>
  <si>
    <t>Total Labor Related</t>
  </si>
  <si>
    <t>Total Other Included</t>
  </si>
  <si>
    <t>Currently Excluded</t>
  </si>
  <si>
    <t>Allocated</t>
  </si>
  <si>
    <t>Amount</t>
  </si>
  <si>
    <t>p336.1d&amp;e</t>
  </si>
  <si>
    <t>ADIT net of FASB 106 and 109</t>
  </si>
  <si>
    <t>Total Included</t>
  </si>
  <si>
    <t xml:space="preserve">      Less Loss on Reacquired Debt </t>
  </si>
  <si>
    <t xml:space="preserve">      Plus Gain on Reacquired Debt</t>
  </si>
  <si>
    <t>enter positive</t>
  </si>
  <si>
    <t>Plant Held for Future Use (Including Land)</t>
  </si>
  <si>
    <t xml:space="preserve">  multiplied by (1/1-T).  A utility must not include tax credits as a reduction to rate base and as an amortization against taxable income.</t>
  </si>
  <si>
    <t>Net Transmission Plant</t>
  </si>
  <si>
    <t>Line #</t>
  </si>
  <si>
    <t>Project A</t>
  </si>
  <si>
    <t>Life</t>
  </si>
  <si>
    <t>CIAC</t>
  </si>
  <si>
    <t>Details</t>
  </si>
  <si>
    <t>Invest Yr</t>
  </si>
  <si>
    <t>FCR if a CIAC</t>
  </si>
  <si>
    <t>FCR for This Project</t>
  </si>
  <si>
    <t xml:space="preserve">Line B less Line A </t>
  </si>
  <si>
    <t>Investment</t>
  </si>
  <si>
    <t>Annual Depreciation Exp</t>
  </si>
  <si>
    <t>Revenue</t>
  </si>
  <si>
    <t>Beginning</t>
  </si>
  <si>
    <t>Depreciation</t>
  </si>
  <si>
    <t>Ending</t>
  </si>
  <si>
    <t>Project B</t>
  </si>
  <si>
    <t>Project C</t>
  </si>
  <si>
    <t>….</t>
  </si>
  <si>
    <t>…..</t>
  </si>
  <si>
    <t>Incentive Charged</t>
  </si>
  <si>
    <t>Revenue Credit</t>
  </si>
  <si>
    <t>Formula Line</t>
  </si>
  <si>
    <t>New Plant Carrying Charge</t>
  </si>
  <si>
    <t xml:space="preserve">      Less LTD on Securitization Bonds</t>
  </si>
  <si>
    <t>Per State Tax Code</t>
  </si>
  <si>
    <t>Network Credits</t>
  </si>
  <si>
    <t>Outstanding Network Credits</t>
  </si>
  <si>
    <t>Net Outstanding Credits</t>
  </si>
  <si>
    <t>From PJM</t>
  </si>
  <si>
    <t>Interest on Network Credits</t>
  </si>
  <si>
    <t>PJM Data</t>
  </si>
  <si>
    <t>Revenue Credits &amp; Interest on Network Credits</t>
  </si>
  <si>
    <t xml:space="preserve">  (net of accumulated depreciation) towards the construction of Network Transmission Facilities consistent with Paragraph 657 of Order 2003-A. </t>
  </si>
  <si>
    <t>p = percent of federal income tax deductible for state purposes</t>
  </si>
  <si>
    <t>Net Revenues  (17a - 17b)</t>
  </si>
  <si>
    <t>50% Share of Net Revenues  (17c / 2)</t>
  </si>
  <si>
    <t>Net Revenue Credit (17d + 17e)</t>
  </si>
  <si>
    <t>Network Zonal Service Rate</t>
  </si>
  <si>
    <t>Net Zonal Revenue Requirement</t>
  </si>
  <si>
    <t>FERC Form 1  Page # or Instruction</t>
  </si>
  <si>
    <t>Electric Portion</t>
  </si>
  <si>
    <t>EPRI Dues</t>
  </si>
  <si>
    <t>MultiState Workpaper</t>
  </si>
  <si>
    <t>Form 1 Amount</t>
  </si>
  <si>
    <t>Non-electric  Portion</t>
  </si>
  <si>
    <t>Transmission Related</t>
  </si>
  <si>
    <t>Expensed Lease in Form 1 Amount</t>
  </si>
  <si>
    <t>Safety Related</t>
  </si>
  <si>
    <t>State 1</t>
  </si>
  <si>
    <t>State 2</t>
  </si>
  <si>
    <t>State 3</t>
  </si>
  <si>
    <t>State 4</t>
  </si>
  <si>
    <t>State 5</t>
  </si>
  <si>
    <t>Education &amp; Outreach</t>
  </si>
  <si>
    <t>Other</t>
  </si>
  <si>
    <t>Enter $</t>
  </si>
  <si>
    <t>Description of the Facilities</t>
  </si>
  <si>
    <t>Add more lines if necessary</t>
  </si>
  <si>
    <t>General Description of the Credits</t>
  </si>
  <si>
    <t>Description of the Credits</t>
  </si>
  <si>
    <t xml:space="preserve">Description &amp; PJM Documentation </t>
  </si>
  <si>
    <t>Description of the Interest on the Credits</t>
  </si>
  <si>
    <t>F</t>
  </si>
  <si>
    <t>N</t>
  </si>
  <si>
    <t>Statements BG/BH (Present and Proposed Revenues)</t>
  </si>
  <si>
    <t>Customer</t>
  </si>
  <si>
    <t>Billing Determinants</t>
  </si>
  <si>
    <t>Current Rate</t>
  </si>
  <si>
    <t>Proposed Rate</t>
  </si>
  <si>
    <t>Current Revenues</t>
  </si>
  <si>
    <t>Proposed Revenues</t>
  </si>
  <si>
    <t>Change in Revenues</t>
  </si>
  <si>
    <t>Plus amortized extraordinary property loss</t>
  </si>
  <si>
    <t>In filling out this attachment, a full and complete description of each item and justification for the allocation to Columns B-E and each separate ADIT item will be listed, dissimilar items</t>
  </si>
  <si>
    <t>Rev Req based on Year 2 data with estimated Cap Adds for Year 3</t>
  </si>
  <si>
    <t>Surcharge (Refund) Owed</t>
  </si>
  <si>
    <t xml:space="preserve">For Reconciliation only - remove actual New Transmission Plant Additions for Year 2  </t>
  </si>
  <si>
    <t>Add weighted Cap Adds actually placed in service in Year 2</t>
  </si>
  <si>
    <t>"(Line 100 - line 101)"</t>
  </si>
  <si>
    <t xml:space="preserve">  Attachment 5 the name of each state and how the blended or composite SIT was developed.  Furthermore, a utility that</t>
  </si>
  <si>
    <t>Attachment 7</t>
  </si>
  <si>
    <t>Schedule 12</t>
  </si>
  <si>
    <t>Rev Req based on Year 1 data</t>
  </si>
  <si>
    <t>Year 1</t>
  </si>
  <si>
    <t xml:space="preserve">     Plus Schedule 12 Charges billed to Transmission Owner and booked to Account 565</t>
  </si>
  <si>
    <t>Increased Return and Taxes</t>
  </si>
  <si>
    <t>True-up amount</t>
  </si>
  <si>
    <t>Plus any increased ROE calculated on Attachment 7 other than PJM Sch. 12 projects</t>
  </si>
  <si>
    <t>Rent from Electric Property - Transmission Related (Note 3)</t>
  </si>
  <si>
    <t>Account 456 - Other Electric Revenues (Note 1)</t>
  </si>
  <si>
    <t>Net revenues associated with Network Integration Transmission Service (NITS) for which the load is not included in the divisor (difference between NITS credits from PJM and PJM NITS charges paid by Transmission Owner) (Note 4)</t>
  </si>
  <si>
    <t>PJM Transitional Revenue Neutrality (Note 1)</t>
  </si>
  <si>
    <t>PJM Transitional Market Expansion (Note 1)</t>
  </si>
  <si>
    <t>Professional Services (Note 3)</t>
  </si>
  <si>
    <t>Revenues from Directly Assigned Transmission Facility Charges (Note 2)</t>
  </si>
  <si>
    <t xml:space="preserve">    Less DE Enviro &amp; Low Income and MD Universal Funds</t>
  </si>
  <si>
    <t>p117.62c through 67c</t>
  </si>
  <si>
    <t>p111.81c</t>
  </si>
  <si>
    <t>p113.61c</t>
  </si>
  <si>
    <t>p112.3c</t>
  </si>
  <si>
    <t xml:space="preserve">  elected to use amortization of tax credits against taxable income, rather than book tax credits to Account No. 255 and reduce </t>
  </si>
  <si>
    <t>1.  ADIT items related only to Non-Electric Operations (e.g., Gas, Water, Sewer) or Production are directly assigned to Column C</t>
  </si>
  <si>
    <t>2.  ADIT items related only to Transmission are directly assigned to Column D</t>
  </si>
  <si>
    <t>5. Deferred income taxes arise when items are included in taxable income in different periods than they are included in rates, therefore if the item giving rise to the ADIT is not included in the formula, the associated ADIT amount shall be excluded</t>
  </si>
  <si>
    <t xml:space="preserve">For Reconciliation only - remove New Transmission Plant Additions for Current Calendar Year  </t>
  </si>
  <si>
    <t>(Line 127 + Line 138)</t>
  </si>
  <si>
    <t>Note 3: Ratemaking treatment for the following specified secondary uses of transmission assets:  (1) right-of-way leases and leases for space on transmission facilities for telecommunications;  (2) transmission tower licenses for wireless antennas; (3) right-of-way property leases for farming, grazing or nurseries; (4) licenses of intellectual property (including a portable oil degasification process and scheduling software); and (5) transmission maintenance and consulting services (including energized circuit maintenance, high-voltage substation maintenance, safety training, transformer oil testing, and circuit breaker testing) to other utilities and large customers (collectively, products). Company will retain 50% of net revenues consistent with Pacific Gas and Electric Company, 90 FERC ¶ 61,314.  Note: in order to use lines 17a - 17g, the utility must track in separate subaccounts the revenues and costs associated with each secondary use (except for the cost of the associated income taxes).</t>
  </si>
  <si>
    <t>Return and Taxes with 100 Basis Point increase in ROE</t>
  </si>
  <si>
    <t>100 Basis Point increase in ROE and Income Taxes</t>
  </si>
  <si>
    <t>(Note J  from Appendix A)</t>
  </si>
  <si>
    <t>(Note I from Appendix A)</t>
  </si>
  <si>
    <t>Composite Income Taxes</t>
  </si>
  <si>
    <t>Rent or Attachment Fees associated with Transmission Facilities (Note 3)</t>
  </si>
  <si>
    <t>Appendix A % plus 100 Basis Pts</t>
  </si>
  <si>
    <t xml:space="preserve">Pension Liabilities, if any, in Account 242 </t>
  </si>
  <si>
    <t>Increased ROE (Basis Points)</t>
  </si>
  <si>
    <t>W Increased ROE</t>
  </si>
  <si>
    <t>Attachment 4 - Calculation of 100 Basis Point Increase in ROE</t>
  </si>
  <si>
    <t>New Transmission Plant Additions for Year 2  (weighted by months in service)</t>
  </si>
  <si>
    <t>Remove all Cap Adds placed in service in Year 2</t>
  </si>
  <si>
    <t>Year 2</t>
  </si>
  <si>
    <t>New Transmission Plant Additions for Year 3  (weighted by months in service)</t>
  </si>
  <si>
    <t>Revenue Requirement for Year 3</t>
  </si>
  <si>
    <t>Year 3</t>
  </si>
  <si>
    <t xml:space="preserve">Composite Income Taxes                                                                                                       </t>
  </si>
  <si>
    <t>In Service Month (1-12)</t>
  </si>
  <si>
    <t>Step</t>
  </si>
  <si>
    <t>Month</t>
  </si>
  <si>
    <t>Year</t>
  </si>
  <si>
    <t>Action</t>
  </si>
  <si>
    <t>Exec Summary</t>
  </si>
  <si>
    <t>April</t>
  </si>
  <si>
    <t>May</t>
  </si>
  <si>
    <t>June</t>
  </si>
  <si>
    <t>Weighting</t>
  </si>
  <si>
    <t>One 12th</t>
  </si>
  <si>
    <t>Jan</t>
  </si>
  <si>
    <t>Feb</t>
  </si>
  <si>
    <t>Mar</t>
  </si>
  <si>
    <t>Apr</t>
  </si>
  <si>
    <t>Jun</t>
  </si>
  <si>
    <t>Jul</t>
  </si>
  <si>
    <t>Aug</t>
  </si>
  <si>
    <t>Sep</t>
  </si>
  <si>
    <t>Oct</t>
  </si>
  <si>
    <t>Nov</t>
  </si>
  <si>
    <t>Dec</t>
  </si>
  <si>
    <t>Interest on Amount of Refunds or Surcharges</t>
  </si>
  <si>
    <t>Yr</t>
  </si>
  <si>
    <t>1/12 of Step 9</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</si>
  <si>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</si>
  <si>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</si>
  <si>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</si>
  <si>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</si>
  <si>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</si>
  <si>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</si>
  <si>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Non-transmission Related</t>
  </si>
  <si>
    <t>CWIP In Form 1 Amount</t>
  </si>
  <si>
    <t>Non-safety Related</t>
  </si>
  <si>
    <t>Electric / Non-electric Cost Support</t>
  </si>
  <si>
    <t>Transmission / Non-transmission Cost Support</t>
  </si>
  <si>
    <t>EPRI Dues Cost Support</t>
  </si>
  <si>
    <t>Regulatory Expense Related to Transmission Cost Support</t>
  </si>
  <si>
    <t>Safety Related Advertising Cost Support</t>
  </si>
  <si>
    <t>Education and Out Reach Cost Support</t>
  </si>
  <si>
    <t>PJM Load Cost Support</t>
  </si>
  <si>
    <t>Excluded Plant Cost Support</t>
  </si>
  <si>
    <t>Outstanding Network Credits Cost Support</t>
  </si>
  <si>
    <t>Interest on Outstanding Network Credits Cost Support</t>
  </si>
  <si>
    <t>CWIP &amp; Expensed Lease Worksheet</t>
  </si>
  <si>
    <t>Return Calculation</t>
  </si>
  <si>
    <t>O</t>
  </si>
  <si>
    <t>Therefore actual revenues collected in a year do not change based on cost data for subsequent years</t>
  </si>
  <si>
    <t>Est. In Service Date</t>
  </si>
  <si>
    <t>Actual In Service Date</t>
  </si>
  <si>
    <t>TO adds weighted Cap Adds to plant in service in Formula</t>
  </si>
  <si>
    <t>Rev Req based on Prior Year data</t>
  </si>
  <si>
    <t>The forecast in Prior Year</t>
  </si>
  <si>
    <t>Total with interest</t>
  </si>
  <si>
    <t>Calculation of the above Securitization Adjustments</t>
  </si>
  <si>
    <t xml:space="preserve">Taxes Other than Income                                                    </t>
  </si>
  <si>
    <t>Account 454 - Rent from Electric Property</t>
  </si>
  <si>
    <t>Total Rent Revenues</t>
  </si>
  <si>
    <t>Revenue Adjustment to determine Revenue Credit</t>
  </si>
  <si>
    <t>See Form 1</t>
  </si>
  <si>
    <t>None</t>
  </si>
  <si>
    <t>Shaded cells are input cells</t>
  </si>
  <si>
    <t>Attachment 1 - Accumulated Deferred Income Taxes (ADIT) Worksheet</t>
  </si>
  <si>
    <t>Attachment 2 - Taxes Other Than Income Worksheet</t>
  </si>
  <si>
    <t>Attachment 3 - Revenue Credit Workpaper</t>
  </si>
  <si>
    <t>Attachment 7 - Transmission Enhancement Charge Worksheet</t>
  </si>
  <si>
    <t>Attachment 8 - Company Exhibit - Securitization Workpaper</t>
  </si>
  <si>
    <t>Attachment 6</t>
  </si>
  <si>
    <t>Attachment 1</t>
  </si>
  <si>
    <t>Attachment 8</t>
  </si>
  <si>
    <t>Attachment 5</t>
  </si>
  <si>
    <t>Attachment 3</t>
  </si>
  <si>
    <t>Attachment 4</t>
  </si>
  <si>
    <t>Year Ended December 31, 2006</t>
  </si>
  <si>
    <t>Fixed Charge Rate (FCR) if not a CIAC</t>
  </si>
  <si>
    <t>Must run Appendix A to get this number (without any cap adds in line 21 of Appendix A )</t>
  </si>
  <si>
    <t>(Year 2 data with total of Year 2 Cap Adds removed and monthly weighted average of Year 2 actual Cap Adds added in)</t>
  </si>
  <si>
    <t>Interest rate pursuant to 35.19a for March of the Current Yr</t>
  </si>
  <si>
    <t>March of the Current Yr</t>
  </si>
  <si>
    <t>Interest rate from above</t>
  </si>
  <si>
    <t>Amortization over Rate Year</t>
  </si>
  <si>
    <t>Post results of Step 9 on PJM web site</t>
  </si>
  <si>
    <t>Post results of Step 3 on PJM web site</t>
  </si>
  <si>
    <t xml:space="preserve">Must run Appendix A with cap adds in line 21 &amp; line 20 </t>
  </si>
  <si>
    <t>For Reconciliation Only</t>
  </si>
  <si>
    <t>Attachment 6 - Enter Negative</t>
  </si>
  <si>
    <t>Attachment 2</t>
  </si>
  <si>
    <t>(Sum Lines 1)</t>
  </si>
  <si>
    <t>The FCR resulting from Formula in a given year is used for that year only.</t>
  </si>
  <si>
    <t>(Sum Lines 2-10)</t>
  </si>
  <si>
    <t>Note: ADIT associated with Gain or Loss on Reacquired Debt is included in Column A here and included in Cost of Debt on Appendix A, Line 111</t>
  </si>
  <si>
    <t>Less FASB 109 Above if not separately removed</t>
  </si>
  <si>
    <t>Less FASB 106 Above if not separately removed</t>
  </si>
  <si>
    <t>All EPRI Annual Membership Dues</t>
  </si>
  <si>
    <t xml:space="preserve">Regulatory Commission Expenses directly related to transmission service, RTO filings, or transmission siting itemized in Form 1 at 351.h. </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</si>
  <si>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</si>
  <si>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</si>
  <si>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</si>
  <si>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</si>
  <si>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</si>
  <si>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</si>
  <si>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</si>
  <si>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      Less ADIT associated with Gain or Loss</t>
  </si>
  <si>
    <t xml:space="preserve">Attachment 5 </t>
  </si>
  <si>
    <t xml:space="preserve">Amount </t>
  </si>
  <si>
    <t>Difference</t>
  </si>
  <si>
    <t xml:space="preserve">  "the percentage of federal income tax deductible for state income taxes".  If the utility includes taxes in more than one state, it must explain in</t>
  </si>
  <si>
    <t>Transmission Related Account 242 Reserves (exclude current year environmental site related reserves)</t>
  </si>
  <si>
    <t>Gross Revenue Credits</t>
  </si>
  <si>
    <t>17a</t>
  </si>
  <si>
    <t>17b</t>
  </si>
  <si>
    <t>Costs associated with revenues in line 17a</t>
  </si>
  <si>
    <t>17c</t>
  </si>
  <si>
    <t>17d</t>
  </si>
  <si>
    <t>17e</t>
  </si>
  <si>
    <t>17f</t>
  </si>
  <si>
    <t>Line 17f less line 17a</t>
  </si>
  <si>
    <t>Instructions:</t>
  </si>
  <si>
    <t>Revenues included in lines 1-11 which are subject to 50/50 sharing.</t>
  </si>
  <si>
    <t xml:space="preserve"> Note 1: All revenues related to transmission that are received as a transmission owner (i.e., not received as a LSE), for which the cost of the service is recovered under this formula, except as specifically provided for elsewhere in this Attachment or elsewhere in the formula will be included as a revenue credit or included in the peak on line 173 of Appendix A.</t>
  </si>
  <si>
    <t>If unable to determine the investment below 69kV in a substation with investment of 69 kV and higher as well as below 69 kV,</t>
  </si>
  <si>
    <t>the following formula will be used:</t>
  </si>
  <si>
    <t>Example</t>
  </si>
  <si>
    <t>Total investment in substation</t>
  </si>
  <si>
    <t>Identifiable investment in Transmission (provide workpapers)</t>
  </si>
  <si>
    <t>Identifiable investment in Distribution (provide workpapers)</t>
  </si>
  <si>
    <t>Amount to be excluded (A x (C / (B + C)))</t>
  </si>
  <si>
    <t>Total Transmission Related Reserves</t>
  </si>
  <si>
    <t>Description of the Prepayments</t>
  </si>
  <si>
    <t>17g</t>
  </si>
  <si>
    <t>Justification</t>
  </si>
  <si>
    <t>Attachment A Line #s, Descriptions, Notes, Form 1 Page #s and Instructions</t>
  </si>
  <si>
    <t>Less line 17g</t>
  </si>
  <si>
    <t>Total Account 454 and 456</t>
  </si>
  <si>
    <t>Amount offset in line 4 above</t>
  </si>
  <si>
    <t>Total Income Taxes</t>
  </si>
  <si>
    <t>Summary</t>
  </si>
  <si>
    <t>Net Property, Plant &amp; Equipment</t>
  </si>
  <si>
    <t>Taxes Other than Income</t>
  </si>
  <si>
    <t>Common Stock</t>
  </si>
  <si>
    <t>END</t>
  </si>
  <si>
    <t>Revenue Credits</t>
  </si>
  <si>
    <t>C</t>
  </si>
  <si>
    <t>Common Depreciation - Electric Only</t>
  </si>
  <si>
    <t>Gross Plant Allocator</t>
  </si>
  <si>
    <t>Total  Capitalization</t>
  </si>
  <si>
    <t>Total Long Term Debt</t>
  </si>
  <si>
    <t>Total Return ( R )</t>
  </si>
  <si>
    <t>Total Long Term Debt (WCLTD)</t>
  </si>
  <si>
    <t>REVENUE REQUIREMENT</t>
  </si>
  <si>
    <t>I</t>
  </si>
  <si>
    <t>Total Taxes Other than Income</t>
  </si>
  <si>
    <t>J</t>
  </si>
  <si>
    <t>Long Term Interest</t>
  </si>
  <si>
    <t>Long Term Debt</t>
  </si>
  <si>
    <t xml:space="preserve">    Less LTD Interest on Securitization Bonds</t>
  </si>
  <si>
    <t>Depreciation Expense</t>
  </si>
  <si>
    <t xml:space="preserve">Exclude Construction Work In Progress and leases that are expensed as O&amp;M (rather than amortized).  New Transmission plant </t>
  </si>
  <si>
    <t>that is expected to be placed in service in the current calendar year weighted by number of months it is expected to be in-service.  New Transmission plant expected</t>
  </si>
  <si>
    <t>to be placed in service in the current calendar year that is not included in the PJM Regional Transmission Plan (RTEP) must be separately detailed on Attachment 5.</t>
  </si>
  <si>
    <t>Accumulated Depreciation (Total Electric Plant)</t>
  </si>
  <si>
    <t>p112.16c</t>
  </si>
  <si>
    <t>p112.12c</t>
  </si>
  <si>
    <t>Costs associated with revenues in line 17a that are included in FERC accounts recovered through the formula times the allocator used to functionalize the amounts in the FERC account to the transmission service at issue.</t>
  </si>
  <si>
    <t>(Yes or No)</t>
  </si>
  <si>
    <t>Transmission Depreciation Expense</t>
  </si>
  <si>
    <t>p356</t>
  </si>
  <si>
    <t xml:space="preserve"> </t>
  </si>
  <si>
    <t>E</t>
  </si>
  <si>
    <t>A</t>
  </si>
  <si>
    <t>D</t>
  </si>
  <si>
    <t>G</t>
  </si>
  <si>
    <t>Preferred Stock</t>
  </si>
  <si>
    <t>K</t>
  </si>
  <si>
    <t>p207.104g</t>
  </si>
  <si>
    <t>p219.29c</t>
  </si>
  <si>
    <t>p205.5.g &amp; p207.99.g</t>
  </si>
  <si>
    <t xml:space="preserve">p219.28.c </t>
  </si>
  <si>
    <t>p227.6c &amp; 16.c</t>
  </si>
  <si>
    <t>p321.96.b</t>
  </si>
  <si>
    <t>p200.4.c</t>
  </si>
  <si>
    <t>p323.197.b</t>
  </si>
  <si>
    <t>p323.185b</t>
  </si>
  <si>
    <t>p323.189b</t>
  </si>
  <si>
    <t>p323.191b</t>
  </si>
  <si>
    <t>p336.10b&amp;c</t>
  </si>
  <si>
    <t>p336.11.b</t>
  </si>
  <si>
    <t>p356 or p336.11d</t>
  </si>
  <si>
    <t>p112.18c through 22c</t>
  </si>
  <si>
    <t>The currently effective income tax rate,  where FIT is the Federal income tax rate; SIT is the State income tax rate, and p =</t>
  </si>
  <si>
    <t xml:space="preserve">  rate base, must reduce its income tax expense by the amount of the Amortized Investment Tax Credit (Form 1, 266.8.f)</t>
  </si>
  <si>
    <t>Schedule 1A</t>
  </si>
  <si>
    <t>Other Taxes</t>
  </si>
  <si>
    <t>p207.58.g</t>
  </si>
  <si>
    <t>p219.25.c</t>
  </si>
  <si>
    <t>p266.h</t>
  </si>
  <si>
    <t>Total Prepayments Allocated to Transmission</t>
  </si>
  <si>
    <t>Total Cash Working Capital Allocated to Transmission</t>
  </si>
  <si>
    <t>Transmission Materials &amp; Supplies</t>
  </si>
  <si>
    <t>General &amp; Common Expenses</t>
  </si>
  <si>
    <t>Directly Assigned A&amp;G</t>
  </si>
  <si>
    <t>Allocated General &amp; Common Expenses</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</si>
  <si>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</si>
  <si>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</si>
  <si>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</si>
  <si>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</si>
  <si>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</si>
  <si>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</si>
  <si>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 xml:space="preserve">All Regulatory Commission Expenses </t>
  </si>
  <si>
    <t>General &amp; Common Expenses Allocated to Transmission</t>
  </si>
  <si>
    <t>Total Materials &amp; Supplies Allocated to Transmission</t>
  </si>
  <si>
    <t>Materials and Supplies</t>
  </si>
  <si>
    <t>P</t>
  </si>
  <si>
    <t>Accumulated Depreciation</t>
  </si>
  <si>
    <t>Prepayments</t>
  </si>
  <si>
    <t>Cash Working Capital</t>
  </si>
  <si>
    <t>Allocators</t>
  </si>
  <si>
    <t>Common Plant In Service - Electric</t>
  </si>
  <si>
    <t>Transmission Gross Plant</t>
  </si>
  <si>
    <t>Transmission Net Plant</t>
  </si>
  <si>
    <t>Total Accumulated Depreciation</t>
  </si>
  <si>
    <t>Total Plant In Service</t>
  </si>
  <si>
    <t>TOTAL Plant In Service</t>
  </si>
  <si>
    <t>Common Plant (Electric Only)</t>
  </si>
  <si>
    <t>Common Plant Accumulated Depreciation (Electric Only)</t>
  </si>
  <si>
    <t>General &amp; Common Plant Allocated to Transmission</t>
  </si>
  <si>
    <t>Adjustment To Rate Base</t>
  </si>
  <si>
    <t>Plant In Service</t>
  </si>
  <si>
    <t>Net Plant Allocation Factor</t>
  </si>
  <si>
    <t>Intangible Amortization</t>
  </si>
  <si>
    <t>Undistributed Stores Exp</t>
  </si>
  <si>
    <t>Common Amortization - Electric Only</t>
  </si>
  <si>
    <t>General Depreciation Allocated to Transmission</t>
  </si>
  <si>
    <t>Common Depreciation - Electric Only Allocated to Transmission</t>
  </si>
  <si>
    <t>Return / Capitalization Calculations</t>
  </si>
  <si>
    <t xml:space="preserve">    Less Account 216.1</t>
  </si>
  <si>
    <t xml:space="preserve">    Less Preferred Stock</t>
  </si>
  <si>
    <t>Capitalization</t>
  </si>
  <si>
    <t>ITC Adjustment</t>
  </si>
  <si>
    <t xml:space="preserve">  Note 4: If the facilities associated with the revenues are not included in the formula, the revenue is shown here but not included in the total above and is explained in the Cost Support; for example revenues associated with distribution facilities.  In addition, Revenues from Schedule 12 are not included in the total above to the extent they are credited under Schedule 12. </t>
  </si>
  <si>
    <t>ITC Adjustment Allocated to Transmission</t>
  </si>
  <si>
    <t>SIT=State Income Tax Rate or Composite</t>
  </si>
  <si>
    <t>FIT=Federal Income Tax Rate</t>
  </si>
  <si>
    <t>Investment Return = Rate Base * Rate of Return</t>
  </si>
  <si>
    <t>Income Tax Rates</t>
  </si>
  <si>
    <t>Preferred Dividends</t>
  </si>
  <si>
    <t>p118.29c</t>
  </si>
  <si>
    <t>Depreciation &amp; Amortization</t>
  </si>
  <si>
    <t>Rate ($/MW-Year)</t>
  </si>
  <si>
    <t>1 CP Peak</t>
  </si>
  <si>
    <t>General &amp; Common Allocated to Transmission</t>
  </si>
  <si>
    <t>Accumulated Deferred Income Taxes Allocated To Transmission</t>
  </si>
  <si>
    <t>Depreciation &amp; Amortization Expense</t>
  </si>
  <si>
    <t>Total Transmission Depreciation &amp; Amortization</t>
  </si>
  <si>
    <t>L</t>
  </si>
  <si>
    <t>M</t>
  </si>
  <si>
    <t>Transmission O&amp;M</t>
  </si>
  <si>
    <t xml:space="preserve">     Plus Transmission Lease Payments</t>
  </si>
  <si>
    <t>Common Plant O&amp;M</t>
  </si>
  <si>
    <t>Total Transmission O&amp;M</t>
  </si>
  <si>
    <t>Total A&amp;G</t>
  </si>
  <si>
    <t>General &amp; Intangible</t>
  </si>
  <si>
    <t>Transmission Plant In Service</t>
  </si>
  <si>
    <t>Total General &amp; Common</t>
  </si>
  <si>
    <t>TOTAL Accumulated Depreciation</t>
  </si>
  <si>
    <t>TOTAL Net Property, Plant &amp; Equipment</t>
  </si>
  <si>
    <t>Adjustment to Rate Base</t>
  </si>
  <si>
    <t>Plant Calculations</t>
  </si>
  <si>
    <t>Net Plant</t>
  </si>
  <si>
    <t>Net Plant Allocator</t>
  </si>
  <si>
    <t>Rate Base</t>
  </si>
  <si>
    <t xml:space="preserve">p266.8f </t>
  </si>
  <si>
    <t xml:space="preserve">Income Tax Component = </t>
  </si>
  <si>
    <t>Accumulated Common Amortization - Electric</t>
  </si>
  <si>
    <t>p352-353</t>
  </si>
  <si>
    <t>p336.7b&amp;c</t>
  </si>
  <si>
    <t xml:space="preserve"> enter positive</t>
  </si>
  <si>
    <t xml:space="preserve">     CIT=(T/1-T) * Investment Return * (1-(WCLTD/R)) =</t>
  </si>
  <si>
    <t>Plant Allocation Factors</t>
  </si>
  <si>
    <t>p227.8c</t>
  </si>
  <si>
    <t>1/8th Rule</t>
  </si>
  <si>
    <t>TOTAL Adjustment to Rate Base</t>
  </si>
  <si>
    <t>General Depreciation</t>
  </si>
  <si>
    <t>Total</t>
  </si>
  <si>
    <t>B</t>
  </si>
  <si>
    <t>Proprietary Capital</t>
  </si>
  <si>
    <t>Operation &amp; Maintenance Expense</t>
  </si>
  <si>
    <t>Amortized Investment Tax Credit</t>
  </si>
  <si>
    <t>Total Transmission Allocated</t>
  </si>
  <si>
    <t>Transmission Accumulated Depreciation</t>
  </si>
  <si>
    <t>Electric Plant in Service</t>
  </si>
  <si>
    <t>Investment Return</t>
  </si>
  <si>
    <t>Income Taxes</t>
  </si>
  <si>
    <t>Total Balance Transmission Related Account 242 Reserves</t>
  </si>
  <si>
    <t>Old Dominion Electric Cooperative</t>
  </si>
  <si>
    <t>Old Dominion</t>
  </si>
  <si>
    <t>ATTACHMENT H-3F</t>
  </si>
  <si>
    <t>Facility Credits under Section 30.9 of the PJM OATT</t>
  </si>
  <si>
    <t>For the Reconciliation, new transmission plant that was actually placed in service weighted by the number of months it was actually in service.</t>
  </si>
  <si>
    <t xml:space="preserve">ROE is determined initially to be 10.50% and no change will be made absent a filing with the FERC. </t>
  </si>
  <si>
    <t>As provided for in Section 34.1 of the PJM OATT and the PJM established billing determinants.</t>
  </si>
  <si>
    <t xml:space="preserve">Outstanding Network Credits is the balance of Network Facilities Upgrades Credits due Transmission Customers who have made lump-sum payments to Old Dominion </t>
  </si>
  <si>
    <t>Securitization bonds may be included in the capital structure.</t>
  </si>
  <si>
    <t>[Intentionally left blank.]</t>
  </si>
  <si>
    <t>Other taxes that are incurred through ownership of plant including transmission plant will be allocated based on the Gross Plant</t>
  </si>
  <si>
    <t>Allocator.  If the taxes are 100% recovered at retail they will not be included.</t>
  </si>
  <si>
    <t xml:space="preserve">directly or indirectly related to transmission service will be allocated based on the Gross Plant Allocator. </t>
  </si>
  <si>
    <t>Excludes prior period adjustments in the first year of the formula's operation and reconciliation for the first year.</t>
  </si>
  <si>
    <t>Note 4:  SECA revenues booked in Account 447.</t>
  </si>
  <si>
    <t>ROE is determined initially to be 10.50% and will not be changed absent a filing with the FERC.</t>
  </si>
  <si>
    <t>FCR W 10.5% ROE</t>
  </si>
  <si>
    <t xml:space="preserve">(FCR w/ 10.5% ROE + FCR w/ 10.5% ROE x Increased ROE/100) </t>
  </si>
  <si>
    <t>W 10.5 % ROE</t>
  </si>
  <si>
    <t>Attachment 5a - Allocations of Costs to Affiliates</t>
  </si>
  <si>
    <t>Classified Gross Plant Allocation Factor</t>
  </si>
  <si>
    <t>Classified Gross Plant Allocator</t>
  </si>
  <si>
    <t>Transmission Plant in Service</t>
  </si>
  <si>
    <t>Total Plant in Service</t>
  </si>
  <si>
    <t>Less  General Plant in Service</t>
  </si>
  <si>
    <t>p207.104.g</t>
  </si>
  <si>
    <t>p207.99.g</t>
  </si>
  <si>
    <t>Investment included in total above which qualify for inclusion in Zonal Charges</t>
  </si>
  <si>
    <t>Prepayments  - P111.57.c.</t>
  </si>
  <si>
    <t xml:space="preserve">Real property (State, Municipal or Local) </t>
  </si>
  <si>
    <t>Personal property</t>
  </si>
  <si>
    <t>Federal/State Excise</t>
  </si>
  <si>
    <t>Federal FICA &amp; Unemployment</t>
  </si>
  <si>
    <t>Virginia Unemployment</t>
  </si>
  <si>
    <t>Total Transmission Facilities Excluded from Zonal Rates</t>
  </si>
  <si>
    <t>Col  (i)</t>
  </si>
  <si>
    <t>100% Electric</t>
  </si>
  <si>
    <t>See Form 1, electric only.</t>
  </si>
  <si>
    <t>Specific identification based on plant records:  The following plant investments are included:</t>
  </si>
  <si>
    <t>Other taxes that are assessed based on labor will be allocated based on the Classified Gross Plant Allocator.</t>
  </si>
  <si>
    <t>Q</t>
  </si>
  <si>
    <t xml:space="preserve">Account 561.4 expenses for Scheduling, System Control and Dispatching Service:  </t>
  </si>
  <si>
    <t>Old Dominion elects to exclude recovery of expenses recorded in Account 561.4, without prejudice to recovery of such expenses in</t>
  </si>
  <si>
    <t>future informational filings under its rate formula.  Account 562 expenses related to Virginia mainland costs of facilities that ODEC does not own</t>
  </si>
  <si>
    <t>and, thus, would otherwise not be properly excluded from the transmission revenue requirements through the exclusion adjustment.</t>
  </si>
  <si>
    <t>p321.112.b - p321.88b</t>
  </si>
  <si>
    <t>(5 - Cost Support 1)</t>
  </si>
  <si>
    <t>(1 - ADIT (3))</t>
  </si>
  <si>
    <t>(8 - Securitization)</t>
  </si>
  <si>
    <t>(3 - Revenue Credits)</t>
  </si>
  <si>
    <t>(4 - 100 Basis Pt ROE)</t>
  </si>
  <si>
    <t>(6- Est &amp; Reconcile WS)</t>
  </si>
  <si>
    <t>(7 - Cap Add WS)</t>
  </si>
  <si>
    <t>Adjustment for Eastern Shore Purchase</t>
  </si>
  <si>
    <t>True-Up Workpapers</t>
  </si>
  <si>
    <t>Total Additions</t>
  </si>
  <si>
    <t>Total Form 1, page 206, line 58, Col. C</t>
  </si>
  <si>
    <t>Clover/North Anna/CTs</t>
  </si>
  <si>
    <t>Gross Revenue Requirement Less Return and Taxes</t>
  </si>
  <si>
    <t>eastern shore</t>
  </si>
  <si>
    <t>rate</t>
  </si>
  <si>
    <t>Removed as  facility excluded from zonal</t>
  </si>
  <si>
    <t>Rock Springs</t>
  </si>
  <si>
    <t>Reconciliation - TO calculates Reconciliation by removing from Year 2 data - the total Cap Adds placed in service in Year 2 and adding weighted average in Year 2 actual Cap Adds in Reconciliation</t>
  </si>
  <si>
    <t>(adjusted to include any Reconciliation amount from prior year)</t>
  </si>
  <si>
    <t>Reconciliation - TO adds the difference between the Reconciliation in Step 8 and the forecast in Line 5 with interest to the result of Step 7 (this difference is also added to Step 8 in the subsequent year)</t>
  </si>
  <si>
    <t xml:space="preserve">Remaining balance added in Jan 12 for </t>
  </si>
  <si>
    <t>Wildcat</t>
  </si>
  <si>
    <t>R</t>
  </si>
  <si>
    <t xml:space="preserve">The value for this input was deliberately left at zero because the value reported at this citation is in the FERC Form No. 1 is clearly erroneous; the value reported </t>
  </si>
  <si>
    <t>at this citation represents an asset balance rather than an operating expense and is not reasonably included as an operating expense.</t>
  </si>
  <si>
    <t>SEE ALSO TEMPORARY NOTE R</t>
  </si>
  <si>
    <t>Step 7</t>
  </si>
  <si>
    <t>Sales</t>
  </si>
  <si>
    <t>TO populates the formula with Year 1 data from FERC Form 1 data for Year 1 (e.g., 2024)</t>
  </si>
  <si>
    <t>TO estimates all transmission Cap Adds for Year 2 weighted based on Months expected to be in service in Year 2 (e.g., 2025)</t>
  </si>
  <si>
    <t>TO populates the formula with Year 2 data from FERC Form 1 for Year 2 (e.g., 2025)</t>
  </si>
  <si>
    <t>Results of Step 3 go into effect for the Rate Year 1 (e.g., June 1, 2025 - May 31, 2026)</t>
  </si>
  <si>
    <t>TO estimates Cap Adds during Year 3 weighted based on Months expected to be in service in Year 3 (e.g., 2026)</t>
  </si>
  <si>
    <t>Results of Step 9 go into effect for the Rate Year 3 (e.g., June 1, 2026 - May 31, 2027)</t>
  </si>
  <si>
    <t>Attachment 9 - Depreciation Rates</t>
  </si>
  <si>
    <t>(A)</t>
  </si>
  <si>
    <t>(B)</t>
  </si>
  <si>
    <t>(C)</t>
  </si>
  <si>
    <t>Applied</t>
  </si>
  <si>
    <t>Number</t>
  </si>
  <si>
    <t>Plant Type</t>
  </si>
  <si>
    <t>Depreciation Rate</t>
  </si>
  <si>
    <t>Electric Transmission</t>
  </si>
  <si>
    <t>Land and Land Rights</t>
  </si>
  <si>
    <t>Computer Hardware</t>
  </si>
  <si>
    <t>Communication Equipment</t>
  </si>
  <si>
    <t>Structures and Improvements</t>
  </si>
  <si>
    <t>Station Equipment</t>
  </si>
  <si>
    <t>Static VAR Issues</t>
  </si>
  <si>
    <t>Poles and Fixtures</t>
  </si>
  <si>
    <t>Overhead Conductors and Devices</t>
  </si>
  <si>
    <t>Underground Conductors and Devices</t>
  </si>
  <si>
    <t>Roads and Trails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</si>
</sst>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0.000000%"/>
    <numFmt numFmtId="176" formatCode="_(* #,##0.0_);_(* \(#,##0.0\);_(* &quot;-&quot;??_);_(@_)"/>
    <numFmt numFmtId="177" formatCode="#,##0.0_);\(#,##0.0\)"/>
    <numFmt numFmtId="178" formatCode="0.00000000"/>
    <numFmt numFmtId="179" formatCode="#,##0.0000_);\(#,##0.0000\)"/>
  </numFmts>
  <fonts count="60">
    <font>
      <sz val="10"/>
      <name val="Arial"/>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name val="Arial"/>
      <family val="2"/>
    </font>
    <font>
      <sz val="12"/>
      <color indexed="12"/>
      <name val="Arial"/>
      <family val="2"/>
    </font>
    <font>
      <b/>
      <sz val="12"/>
      <color indexed="10"/>
      <name val="Arial"/>
      <family val="2"/>
    </font>
    <font>
      <sz val="12"/>
      <color indexed="10"/>
      <name val="Arial"/>
      <family val="2"/>
    </font>
    <font>
      <b/>
      <sz val="12"/>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3"/>
      <name val="Arial"/>
      <family val="2"/>
    </font>
    <font>
      <b/>
      <sz val="12"/>
      <color indexed="13"/>
      <name val="Arial"/>
      <family val="2"/>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sz val="10"/>
      <color indexed="10"/>
      <name val="Arial Narrow"/>
      <family val="2"/>
    </font>
    <font>
      <b/>
      <sz val="14"/>
      <color indexed="10"/>
      <name val="Arial"/>
      <family val="2"/>
    </font>
    <font>
      <b/>
      <sz val="16"/>
      <color indexed="10"/>
      <name val="Arial"/>
      <family val="2"/>
    </font>
    <font>
      <sz val="11"/>
      <name val="Arial Narrow"/>
      <family val="2"/>
    </font>
    <font>
      <sz val="9"/>
      <name val="Arial Narrow"/>
      <family val="2"/>
    </font>
    <font>
      <sz val="9"/>
      <name val="Arial"/>
      <family val="2"/>
    </font>
    <font>
      <sz val="12"/>
      <color indexed="43"/>
      <name val="Arial"/>
      <family val="2"/>
    </font>
    <font>
      <sz val="10"/>
      <color indexed="10"/>
      <name val="Arial"/>
      <family val="2"/>
    </font>
    <font>
      <b/>
      <u/>
      <sz val="10"/>
      <name val="Arial"/>
      <family val="2"/>
    </font>
    <font>
      <b/>
      <sz val="11"/>
      <name val="Arial"/>
      <family val="2"/>
    </font>
    <font>
      <i/>
      <sz val="10"/>
      <name val="Arial"/>
      <family val="2"/>
    </font>
    <font>
      <u/>
      <sz val="10"/>
      <name val="Arial"/>
      <family val="2"/>
    </font>
    <font>
      <b/>
      <u/>
      <sz val="11"/>
      <name val="Arial"/>
      <family val="2"/>
    </font>
    <font>
      <u val="singleAccounting"/>
      <sz val="10"/>
      <name val="Arial"/>
      <family val="2"/>
    </font>
    <font>
      <u val="singleAccounting"/>
      <sz val="9"/>
      <name val="Arial Narrow"/>
      <family val="2"/>
    </font>
    <font>
      <b/>
      <u/>
      <sz val="12"/>
      <name val="Arial"/>
      <family val="2"/>
    </font>
    <font>
      <b/>
      <sz val="12"/>
      <color indexed="12"/>
      <name val="Arial"/>
      <family val="2"/>
    </font>
    <font>
      <b/>
      <sz val="9"/>
      <color indexed="10"/>
      <name val="Arial"/>
      <family val="2"/>
    </font>
    <font>
      <b/>
      <i/>
      <sz val="14"/>
      <name val="Arial"/>
      <family val="2"/>
    </font>
    <font>
      <b/>
      <i/>
      <sz val="11"/>
      <name val="Arial"/>
      <family val="2"/>
    </font>
    <font>
      <b/>
      <sz val="9"/>
      <name val="Arial"/>
      <family val="2"/>
    </font>
    <font>
      <sz val="9"/>
      <color indexed="10"/>
      <name val="Arial"/>
      <family val="2"/>
    </font>
    <font>
      <i/>
      <sz val="9"/>
      <name val="Arial"/>
      <family val="2"/>
    </font>
    <font>
      <sz val="12"/>
      <color indexed="14"/>
      <name val="Arial"/>
      <family val="2"/>
    </font>
    <font>
      <i/>
      <sz val="12"/>
      <name val="Arial"/>
      <family val="2"/>
    </font>
    <font>
      <sz val="10"/>
      <name val="Arial"/>
      <family val="2"/>
    </font>
    <font>
      <sz val="12"/>
      <color rgb="FFFF0000"/>
      <name val="Arial"/>
      <family val="2"/>
    </font>
    <font>
      <sz val="9"/>
      <color indexed="81"/>
      <name val="Tahoma"/>
      <family val="2"/>
    </font>
    <font>
      <b/>
      <sz val="9"/>
      <color indexed="81"/>
      <name val="Tahoma"/>
      <family val="2"/>
    </font>
  </fonts>
  <fills count="13">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indexed="1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rgb="FFFFFF00"/>
        <bgColor indexed="64"/>
      </patternFill>
    </fill>
    <fill>
      <patternFill patternType="solid">
        <fgColor rgb="FFFFFF66"/>
        <bgColor indexed="64"/>
      </patternFill>
    </fill>
    <fill>
      <patternFill patternType="solid">
        <fgColor rgb="FF92D050"/>
        <bgColor indexed="64"/>
      </patternFill>
    </fill>
  </fills>
  <borders count="3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s>
  <cellStyleXfs count="39">
    <xf numFmtId="0" fontId="0" fillId="0" borderId="0"/>
    <xf numFmtId="43" fontId="1" fillId="0" borderId="0" applyFont="0" applyFill="0" applyBorder="0" applyAlignment="0" applyProtection="0"/>
    <xf numFmtId="43" fontId="56"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4" fontId="1" fillId="0" borderId="0" applyFont="0" applyFill="0" applyBorder="0" applyAlignment="0" applyProtection="0"/>
    <xf numFmtId="44" fontId="56"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3" fillId="0" borderId="0"/>
    <xf numFmtId="165" fontId="6" fillId="0" borderId="0"/>
    <xf numFmtId="170" fontId="14" fillId="0" borderId="0" applyProtection="0"/>
    <xf numFmtId="0" fontId="1" fillId="0" borderId="0"/>
    <xf numFmtId="9" fontId="1" fillId="0" borderId="0" applyFont="0" applyFill="0" applyBorder="0" applyAlignment="0" applyProtection="0"/>
    <xf numFmtId="9" fontId="5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700">
    <xf numFmtId="0" fontId="0" fillId="0" borderId="0" xfId="0"/>
    <xf numFmtId="0" fontId="3" fillId="0" borderId="0" xfId="0" applyFont="1"/>
    <xf numFmtId="0" fontId="3" fillId="0" borderId="0" xfId="0" applyFont="1" applyAlignment="1">
      <alignment horizontal="center"/>
    </xf>
    <xf numFmtId="3" fontId="3" fillId="0" borderId="0" xfId="0" applyNumberFormat="1" applyFont="1"/>
    <xf numFmtId="0" fontId="3" fillId="0" borderId="0" xfId="0" applyFont="1" applyAlignment="1">
      <alignment horizontal="right"/>
    </xf>
    <xf numFmtId="0" fontId="5" fillId="0" borderId="0" xfId="0" applyFont="1" applyAlignment="1">
      <alignment horizontal="center"/>
    </xf>
    <xf numFmtId="0" fontId="5" fillId="0" borderId="0" xfId="0" applyFont="1"/>
    <xf numFmtId="0" fontId="10" fillId="0" borderId="0" xfId="0" applyFont="1"/>
    <xf numFmtId="0" fontId="7" fillId="0" borderId="0" xfId="0" applyFont="1"/>
    <xf numFmtId="0" fontId="3" fillId="0" borderId="1" xfId="0" applyFont="1" applyBorder="1"/>
    <xf numFmtId="173" fontId="3" fillId="0" borderId="0" xfId="13" applyNumberFormat="1" applyFont="1" applyAlignment="1"/>
    <xf numFmtId="0" fontId="3" fillId="0" borderId="2" xfId="0" applyFont="1" applyBorder="1"/>
    <xf numFmtId="3" fontId="3" fillId="0" borderId="2" xfId="0" applyNumberFormat="1" applyFont="1" applyBorder="1"/>
    <xf numFmtId="0" fontId="5" fillId="0" borderId="0" xfId="0" applyFont="1" applyAlignment="1">
      <alignment horizontal="right"/>
    </xf>
    <xf numFmtId="0" fontId="5" fillId="0" borderId="0" xfId="0" applyFont="1" applyAlignment="1">
      <alignment horizontal="left"/>
    </xf>
    <xf numFmtId="0" fontId="5" fillId="0" borderId="1" xfId="0" applyFont="1" applyBorder="1" applyAlignment="1">
      <alignment horizontal="left"/>
    </xf>
    <xf numFmtId="0" fontId="5" fillId="0" borderId="1" xfId="0" applyFont="1" applyBorder="1"/>
    <xf numFmtId="173" fontId="5" fillId="0" borderId="0" xfId="0" applyNumberFormat="1" applyFont="1" applyAlignment="1">
      <alignment horizontal="right"/>
    </xf>
    <xf numFmtId="0" fontId="11" fillId="0" borderId="0" xfId="0" applyFont="1"/>
    <xf numFmtId="166" fontId="3" fillId="0" borderId="0" xfId="0" applyNumberFormat="1" applyFont="1"/>
    <xf numFmtId="3" fontId="3" fillId="0" borderId="0" xfId="0" quotePrefix="1" applyNumberFormat="1" applyFont="1" applyAlignment="1">
      <alignment horizontal="right"/>
    </xf>
    <xf numFmtId="3" fontId="5" fillId="0" borderId="0" xfId="0" applyNumberFormat="1" applyFont="1"/>
    <xf numFmtId="0" fontId="18" fillId="2" borderId="0" xfId="0" applyFont="1" applyFill="1"/>
    <xf numFmtId="0" fontId="18" fillId="2" borderId="0" xfId="0" applyFont="1" applyFill="1" applyAlignment="1">
      <alignment horizontal="left"/>
    </xf>
    <xf numFmtId="0" fontId="5" fillId="0" borderId="3" xfId="0" applyFont="1" applyBorder="1" applyAlignment="1">
      <alignment horizontal="left"/>
    </xf>
    <xf numFmtId="0" fontId="5" fillId="0" borderId="3" xfId="0" applyFont="1" applyBorder="1"/>
    <xf numFmtId="173" fontId="5" fillId="0" borderId="3" xfId="0" applyNumberFormat="1" applyFont="1" applyBorder="1" applyAlignment="1">
      <alignment horizontal="right"/>
    </xf>
    <xf numFmtId="0" fontId="3" fillId="0" borderId="0" xfId="0" applyFont="1" applyAlignment="1">
      <alignment horizontal="left"/>
    </xf>
    <xf numFmtId="0" fontId="10" fillId="0" borderId="0" xfId="0" applyFont="1" applyAlignment="1">
      <alignment horizontal="center"/>
    </xf>
    <xf numFmtId="173" fontId="3" fillId="0" borderId="2" xfId="13" applyNumberFormat="1" applyFont="1" applyBorder="1" applyAlignment="1"/>
    <xf numFmtId="0" fontId="5" fillId="0" borderId="2" xfId="0" applyFont="1" applyBorder="1"/>
    <xf numFmtId="168" fontId="3" fillId="0" borderId="2" xfId="0" applyNumberFormat="1" applyFont="1" applyBorder="1" applyAlignment="1">
      <alignment horizontal="left"/>
    </xf>
    <xf numFmtId="169" fontId="3" fillId="0" borderId="2" xfId="0" applyNumberFormat="1" applyFont="1" applyBorder="1" applyAlignment="1">
      <alignment horizontal="center"/>
    </xf>
    <xf numFmtId="0" fontId="5" fillId="0" borderId="0" xfId="0" applyFont="1" applyAlignment="1">
      <alignment horizontal="center" wrapText="1"/>
    </xf>
    <xf numFmtId="0" fontId="5" fillId="2" borderId="0" xfId="0" applyFont="1" applyFill="1"/>
    <xf numFmtId="0" fontId="17" fillId="0" borderId="0" xfId="0" applyFont="1" applyAlignment="1">
      <alignment horizontal="center"/>
    </xf>
    <xf numFmtId="0" fontId="18" fillId="0" borderId="0" xfId="0" applyFont="1"/>
    <xf numFmtId="0" fontId="5" fillId="2" borderId="0" xfId="0" applyFont="1" applyFill="1" applyAlignment="1">
      <alignment horizontal="center" wrapText="1"/>
    </xf>
    <xf numFmtId="169" fontId="3" fillId="0" borderId="2" xfId="0" applyNumberFormat="1" applyFont="1" applyBorder="1"/>
    <xf numFmtId="168" fontId="3" fillId="0" borderId="0" xfId="0" applyNumberFormat="1" applyFont="1" applyAlignment="1">
      <alignment horizontal="left"/>
    </xf>
    <xf numFmtId="43" fontId="5" fillId="0" borderId="0" xfId="0" applyNumberFormat="1" applyFont="1"/>
    <xf numFmtId="175" fontId="5" fillId="0" borderId="0" xfId="13" applyNumberFormat="1" applyFont="1"/>
    <xf numFmtId="43" fontId="5" fillId="0" borderId="0" xfId="1" applyFont="1"/>
    <xf numFmtId="0" fontId="3" fillId="0" borderId="1" xfId="0" applyFont="1" applyBorder="1" applyAlignment="1">
      <alignment horizontal="left"/>
    </xf>
    <xf numFmtId="0" fontId="5" fillId="2" borderId="0" xfId="0" applyFont="1" applyFill="1" applyAlignment="1">
      <alignment horizontal="center"/>
    </xf>
    <xf numFmtId="0" fontId="4" fillId="0" borderId="0" xfId="0" applyFont="1"/>
    <xf numFmtId="0" fontId="19" fillId="0" borderId="4" xfId="0" applyFont="1" applyBorder="1" applyAlignment="1">
      <alignment horizontal="center"/>
    </xf>
    <xf numFmtId="0" fontId="19" fillId="0" borderId="4" xfId="0" applyFont="1" applyBorder="1"/>
    <xf numFmtId="0" fontId="16" fillId="0" borderId="5" xfId="0" applyFont="1" applyBorder="1" applyAlignment="1">
      <alignment horizontal="center"/>
    </xf>
    <xf numFmtId="0" fontId="16" fillId="0" borderId="4" xfId="0" applyFont="1" applyBorder="1" applyAlignment="1">
      <alignment horizontal="left"/>
    </xf>
    <xf numFmtId="0" fontId="16" fillId="0" borderId="4" xfId="0" applyFont="1" applyBorder="1"/>
    <xf numFmtId="164" fontId="5" fillId="0" borderId="0" xfId="1" applyNumberFormat="1" applyFont="1"/>
    <xf numFmtId="0" fontId="3" fillId="0" borderId="4" xfId="0" applyFont="1" applyBorder="1"/>
    <xf numFmtId="0" fontId="16" fillId="0" borderId="0" xfId="0" applyFont="1" applyAlignment="1">
      <alignment horizontal="center"/>
    </xf>
    <xf numFmtId="0" fontId="16" fillId="0" borderId="4" xfId="0" applyFont="1" applyBorder="1" applyAlignment="1">
      <alignment horizontal="center"/>
    </xf>
    <xf numFmtId="164" fontId="3" fillId="0" borderId="2" xfId="1" applyNumberFormat="1" applyFont="1" applyFill="1" applyBorder="1" applyAlignment="1">
      <alignment horizontal="right"/>
    </xf>
    <xf numFmtId="0" fontId="5" fillId="0" borderId="3" xfId="0" applyFont="1" applyBorder="1" applyAlignment="1">
      <alignment horizontal="center"/>
    </xf>
    <xf numFmtId="0" fontId="8" fillId="0" borderId="0" xfId="0" applyFont="1" applyAlignment="1">
      <alignment horizontal="center"/>
    </xf>
    <xf numFmtId="0" fontId="5" fillId="0" borderId="1" xfId="0" applyFont="1" applyBorder="1" applyAlignment="1">
      <alignment horizontal="center"/>
    </xf>
    <xf numFmtId="0" fontId="5" fillId="0" borderId="2" xfId="0" applyFont="1" applyBorder="1" applyAlignment="1">
      <alignment horizontal="center"/>
    </xf>
    <xf numFmtId="0" fontId="3" fillId="0" borderId="2" xfId="0" applyFont="1" applyBorder="1" applyAlignment="1">
      <alignment horizontal="center"/>
    </xf>
    <xf numFmtId="3" fontId="3" fillId="0" borderId="2" xfId="0" applyNumberFormat="1" applyFont="1" applyBorder="1" applyAlignment="1">
      <alignment horizontal="center"/>
    </xf>
    <xf numFmtId="3" fontId="3" fillId="0" borderId="1" xfId="0" applyNumberFormat="1" applyFont="1" applyBorder="1" applyAlignment="1">
      <alignment horizontal="center"/>
    </xf>
    <xf numFmtId="0" fontId="8" fillId="0" borderId="1" xfId="0" applyFont="1" applyBorder="1"/>
    <xf numFmtId="0" fontId="8" fillId="0" borderId="3" xfId="0" applyFont="1" applyBorder="1"/>
    <xf numFmtId="0" fontId="8" fillId="0" borderId="3" xfId="0" applyFont="1" applyBorder="1" applyAlignment="1">
      <alignment horizontal="center"/>
    </xf>
    <xf numFmtId="0" fontId="8" fillId="0" borderId="1" xfId="0" applyFont="1" applyBorder="1" applyAlignment="1">
      <alignment horizontal="center"/>
    </xf>
    <xf numFmtId="0" fontId="8" fillId="0" borderId="0" xfId="0" applyFont="1" applyAlignment="1">
      <alignment horizontal="left"/>
    </xf>
    <xf numFmtId="0" fontId="19" fillId="0" borderId="0" xfId="0" applyFont="1" applyAlignment="1">
      <alignment horizontal="center"/>
    </xf>
    <xf numFmtId="0" fontId="19" fillId="0" borderId="0" xfId="0" applyFont="1"/>
    <xf numFmtId="37" fontId="16" fillId="0" borderId="4" xfId="0" applyNumberFormat="1" applyFont="1" applyBorder="1" applyAlignment="1">
      <alignment horizontal="center"/>
    </xf>
    <xf numFmtId="10" fontId="9" fillId="0" borderId="0" xfId="0" applyNumberFormat="1" applyFont="1" applyAlignment="1">
      <alignment horizontal="right"/>
    </xf>
    <xf numFmtId="3" fontId="10" fillId="0" borderId="0" xfId="0" applyNumberFormat="1" applyFont="1"/>
    <xf numFmtId="0" fontId="22" fillId="0" borderId="0" xfId="0" applyFont="1"/>
    <xf numFmtId="0" fontId="0" fillId="0" borderId="0" xfId="0" applyAlignment="1">
      <alignment horizontal="center"/>
    </xf>
    <xf numFmtId="0" fontId="13" fillId="0" borderId="0" xfId="0" applyFont="1"/>
    <xf numFmtId="0" fontId="22" fillId="0" borderId="0" xfId="0" applyFont="1" applyAlignment="1">
      <alignment horizontal="center"/>
    </xf>
    <xf numFmtId="0" fontId="24" fillId="0" borderId="0" xfId="0" applyFont="1" applyAlignment="1">
      <alignment horizontal="left"/>
    </xf>
    <xf numFmtId="0" fontId="24" fillId="0" borderId="0" xfId="0" applyFont="1"/>
    <xf numFmtId="0" fontId="26" fillId="0" borderId="0" xfId="0" applyFont="1"/>
    <xf numFmtId="0" fontId="0" fillId="0" borderId="0" xfId="0" applyAlignment="1">
      <alignment horizontal="right"/>
    </xf>
    <xf numFmtId="0" fontId="22" fillId="0" borderId="0" xfId="0" applyFont="1" applyAlignment="1">
      <alignment horizontal="right"/>
    </xf>
    <xf numFmtId="0" fontId="13" fillId="3" borderId="0" xfId="0" applyFont="1" applyFill="1"/>
    <xf numFmtId="0" fontId="12" fillId="0" borderId="0" xfId="0" applyFont="1"/>
    <xf numFmtId="0" fontId="28" fillId="0" borderId="0" xfId="0" applyFont="1" applyAlignment="1">
      <alignment horizontal="center"/>
    </xf>
    <xf numFmtId="164" fontId="3" fillId="0" borderId="0" xfId="1" applyNumberFormat="1" applyFont="1" applyAlignment="1"/>
    <xf numFmtId="164" fontId="3" fillId="0" borderId="0" xfId="1" applyNumberFormat="1" applyFont="1"/>
    <xf numFmtId="3" fontId="5" fillId="0" borderId="0" xfId="0" applyNumberFormat="1" applyFont="1" applyAlignment="1">
      <alignment horizontal="right"/>
    </xf>
    <xf numFmtId="0" fontId="21" fillId="0" borderId="0" xfId="0" applyFont="1" applyAlignment="1">
      <alignment horizontal="left"/>
    </xf>
    <xf numFmtId="0" fontId="3" fillId="0" borderId="0" xfId="0" applyFont="1" applyAlignment="1">
      <alignment horizontal="center" wrapText="1"/>
    </xf>
    <xf numFmtId="0" fontId="5" fillId="0" borderId="0" xfId="0" applyFont="1" applyAlignment="1">
      <alignment wrapText="1"/>
    </xf>
    <xf numFmtId="10" fontId="5" fillId="0" borderId="0" xfId="13" applyNumberFormat="1" applyFont="1" applyFill="1"/>
    <xf numFmtId="43" fontId="0" fillId="0" borderId="0" xfId="0" applyNumberFormat="1"/>
    <xf numFmtId="0" fontId="2" fillId="0" borderId="0" xfId="0" applyFont="1" applyAlignment="1">
      <alignment horizontal="left"/>
    </xf>
    <xf numFmtId="164" fontId="3" fillId="0" borderId="0" xfId="1" applyNumberFormat="1" applyFont="1" applyFill="1" applyAlignment="1"/>
    <xf numFmtId="3" fontId="16" fillId="0" borderId="4" xfId="0" applyNumberFormat="1" applyFont="1" applyBorder="1"/>
    <xf numFmtId="0" fontId="27" fillId="0" borderId="0" xfId="0" applyFont="1" applyAlignment="1">
      <alignment horizontal="center"/>
    </xf>
    <xf numFmtId="0" fontId="13" fillId="0" borderId="0" xfId="0" applyFont="1" applyAlignment="1">
      <alignment horizontal="left"/>
    </xf>
    <xf numFmtId="0" fontId="30" fillId="0" borderId="0" xfId="0" applyFont="1" applyAlignment="1">
      <alignment horizontal="center"/>
    </xf>
    <xf numFmtId="0" fontId="33" fillId="0" borderId="0" xfId="0" applyFont="1" applyAlignment="1">
      <alignment horizontal="left"/>
    </xf>
    <xf numFmtId="0" fontId="26" fillId="0" borderId="6" xfId="0" applyFont="1" applyBorder="1"/>
    <xf numFmtId="0" fontId="26" fillId="0" borderId="7" xfId="0" applyFont="1" applyBorder="1"/>
    <xf numFmtId="0" fontId="26" fillId="0" borderId="8" xfId="0" applyFont="1" applyBorder="1"/>
    <xf numFmtId="0" fontId="26" fillId="0" borderId="0" xfId="0" applyFont="1" applyAlignment="1">
      <alignment horizontal="center" wrapText="1"/>
    </xf>
    <xf numFmtId="0" fontId="30" fillId="0" borderId="0" xfId="0" applyFont="1" applyAlignment="1">
      <alignment horizontal="center" wrapText="1"/>
    </xf>
    <xf numFmtId="0" fontId="26" fillId="0" borderId="9" xfId="0" applyFont="1" applyBorder="1"/>
    <xf numFmtId="0" fontId="26" fillId="0" borderId="10" xfId="0" applyFont="1" applyBorder="1"/>
    <xf numFmtId="0" fontId="34" fillId="0" borderId="0" xfId="0" applyFont="1"/>
    <xf numFmtId="0" fontId="32" fillId="4" borderId="11" xfId="0" applyFont="1" applyFill="1" applyBorder="1" applyAlignment="1">
      <alignment horizontal="center"/>
    </xf>
    <xf numFmtId="0" fontId="32" fillId="4" borderId="12" xfId="0" applyFont="1" applyFill="1" applyBorder="1" applyAlignment="1">
      <alignment horizontal="center"/>
    </xf>
    <xf numFmtId="0" fontId="18" fillId="2" borderId="0" xfId="0" applyFont="1" applyFill="1" applyAlignment="1">
      <alignment horizontal="center"/>
    </xf>
    <xf numFmtId="0" fontId="31" fillId="4" borderId="12" xfId="0" applyFont="1" applyFill="1" applyBorder="1" applyAlignment="1">
      <alignment horizontal="center"/>
    </xf>
    <xf numFmtId="0" fontId="31" fillId="4" borderId="13" xfId="0" applyFont="1" applyFill="1" applyBorder="1" applyAlignment="1">
      <alignment horizontal="center"/>
    </xf>
    <xf numFmtId="0" fontId="26" fillId="0" borderId="0" xfId="0" applyFont="1" applyAlignment="1">
      <alignment horizontal="center"/>
    </xf>
    <xf numFmtId="0" fontId="26" fillId="0" borderId="6" xfId="0" applyFont="1" applyBorder="1" applyAlignment="1">
      <alignment horizontal="center"/>
    </xf>
    <xf numFmtId="0" fontId="9" fillId="4" borderId="12" xfId="0" applyFont="1" applyFill="1" applyBorder="1" applyAlignment="1">
      <alignment horizontal="center"/>
    </xf>
    <xf numFmtId="3" fontId="3" fillId="0" borderId="0" xfId="0" applyNumberFormat="1" applyFont="1" applyAlignment="1">
      <alignment horizontal="left"/>
    </xf>
    <xf numFmtId="3" fontId="3" fillId="0" borderId="2" xfId="0" applyNumberFormat="1" applyFont="1" applyBorder="1" applyAlignment="1">
      <alignment horizontal="left"/>
    </xf>
    <xf numFmtId="0" fontId="9" fillId="0" borderId="0" xfId="0" applyFont="1"/>
    <xf numFmtId="0" fontId="26" fillId="0" borderId="11" xfId="0" applyFont="1" applyBorder="1"/>
    <xf numFmtId="0" fontId="30" fillId="0" borderId="12" xfId="0" applyFont="1" applyBorder="1" applyAlignment="1">
      <alignment horizontal="center"/>
    </xf>
    <xf numFmtId="0" fontId="30" fillId="0" borderId="13" xfId="0" applyFont="1" applyBorder="1" applyAlignment="1">
      <alignment horizontal="center"/>
    </xf>
    <xf numFmtId="164" fontId="26" fillId="0" borderId="6" xfId="1" applyNumberFormat="1" applyFont="1" applyBorder="1"/>
    <xf numFmtId="164" fontId="26" fillId="0" borderId="0" xfId="1" applyNumberFormat="1" applyFont="1" applyBorder="1"/>
    <xf numFmtId="164" fontId="26" fillId="0" borderId="7" xfId="1" applyNumberFormat="1" applyFont="1" applyBorder="1"/>
    <xf numFmtId="164" fontId="26" fillId="0" borderId="10" xfId="1" applyNumberFormat="1" applyFont="1" applyBorder="1"/>
    <xf numFmtId="164" fontId="26" fillId="0" borderId="0" xfId="0" applyNumberFormat="1" applyFont="1"/>
    <xf numFmtId="167" fontId="26" fillId="0" borderId="6" xfId="0" applyNumberFormat="1" applyFont="1" applyBorder="1"/>
    <xf numFmtId="167" fontId="26" fillId="0" borderId="0" xfId="0" applyNumberFormat="1" applyFont="1"/>
    <xf numFmtId="164" fontId="30" fillId="0" borderId="0" xfId="0" applyNumberFormat="1" applyFont="1"/>
    <xf numFmtId="164" fontId="30" fillId="0" borderId="6" xfId="1" applyNumberFormat="1" applyFont="1" applyBorder="1"/>
    <xf numFmtId="164" fontId="30" fillId="0" borderId="7" xfId="0" applyNumberFormat="1" applyFont="1" applyBorder="1"/>
    <xf numFmtId="164" fontId="30" fillId="0" borderId="10" xfId="1" applyNumberFormat="1" applyFont="1" applyBorder="1"/>
    <xf numFmtId="167" fontId="26" fillId="0" borderId="7" xfId="0" applyNumberFormat="1" applyFont="1" applyBorder="1"/>
    <xf numFmtId="167" fontId="26" fillId="0" borderId="0" xfId="5" applyNumberFormat="1" applyFont="1"/>
    <xf numFmtId="0" fontId="20" fillId="0" borderId="0" xfId="0" applyFont="1"/>
    <xf numFmtId="0" fontId="30" fillId="0" borderId="14" xfId="0" applyFont="1" applyBorder="1" applyAlignment="1">
      <alignment horizontal="center"/>
    </xf>
    <xf numFmtId="167" fontId="26" fillId="0" borderId="15" xfId="5" applyNumberFormat="1" applyFont="1" applyBorder="1"/>
    <xf numFmtId="167" fontId="26" fillId="0" borderId="16" xfId="5" applyNumberFormat="1" applyFont="1" applyBorder="1"/>
    <xf numFmtId="164" fontId="26" fillId="0" borderId="0" xfId="1" applyNumberFormat="1" applyFont="1" applyFill="1" applyBorder="1"/>
    <xf numFmtId="164" fontId="26" fillId="0" borderId="6" xfId="1" applyNumberFormat="1" applyFont="1" applyFill="1" applyBorder="1"/>
    <xf numFmtId="0" fontId="26" fillId="0" borderId="13" xfId="0" applyFont="1" applyBorder="1"/>
    <xf numFmtId="0" fontId="35" fillId="0" borderId="0" xfId="0" applyFont="1"/>
    <xf numFmtId="0" fontId="36" fillId="0" borderId="0" xfId="0" applyFont="1"/>
    <xf numFmtId="3" fontId="5" fillId="0" borderId="0" xfId="0" applyNumberFormat="1" applyFont="1" applyAlignment="1">
      <alignment horizontal="center"/>
    </xf>
    <xf numFmtId="0" fontId="26" fillId="0" borderId="0" xfId="0" applyFont="1" applyAlignment="1">
      <alignment horizontal="right"/>
    </xf>
    <xf numFmtId="0" fontId="5" fillId="5" borderId="12" xfId="0" applyFont="1" applyFill="1" applyBorder="1"/>
    <xf numFmtId="0" fontId="5" fillId="5" borderId="12" xfId="0" applyFont="1" applyFill="1" applyBorder="1" applyAlignment="1">
      <alignment horizontal="center"/>
    </xf>
    <xf numFmtId="0" fontId="5" fillId="5" borderId="13" xfId="0" applyFont="1" applyFill="1" applyBorder="1"/>
    <xf numFmtId="0" fontId="21" fillId="5" borderId="9" xfId="0" applyFont="1" applyFill="1" applyBorder="1" applyAlignment="1">
      <alignment horizontal="left"/>
    </xf>
    <xf numFmtId="0" fontId="3" fillId="5" borderId="10" xfId="0" applyFont="1" applyFill="1" applyBorder="1" applyAlignment="1">
      <alignment horizontal="center" wrapText="1"/>
    </xf>
    <xf numFmtId="0" fontId="21" fillId="5" borderId="11" xfId="0" applyFont="1" applyFill="1" applyBorder="1" applyAlignment="1">
      <alignment horizontal="left"/>
    </xf>
    <xf numFmtId="0" fontId="0" fillId="0" borderId="0" xfId="0" applyAlignment="1">
      <alignment wrapText="1"/>
    </xf>
    <xf numFmtId="0" fontId="28" fillId="0" borderId="0" xfId="0" applyFont="1" applyAlignment="1">
      <alignment horizontal="right"/>
    </xf>
    <xf numFmtId="0" fontId="2" fillId="0" borderId="0" xfId="0" applyFont="1"/>
    <xf numFmtId="0" fontId="0" fillId="0" borderId="0" xfId="0" applyAlignment="1">
      <alignment horizontal="left"/>
    </xf>
    <xf numFmtId="0" fontId="38" fillId="0" borderId="0" xfId="0" applyFont="1"/>
    <xf numFmtId="0" fontId="39" fillId="0" borderId="0" xfId="0" applyFont="1"/>
    <xf numFmtId="164" fontId="0" fillId="0" borderId="0" xfId="1" applyNumberFormat="1" applyFont="1" applyAlignment="1"/>
    <xf numFmtId="164" fontId="13" fillId="3" borderId="0" xfId="1" applyNumberFormat="1" applyFont="1" applyFill="1" applyBorder="1" applyAlignment="1">
      <alignment wrapText="1"/>
    </xf>
    <xf numFmtId="164" fontId="1" fillId="0" borderId="0" xfId="1" applyNumberFormat="1"/>
    <xf numFmtId="173" fontId="1" fillId="0" borderId="0" xfId="13" applyNumberFormat="1"/>
    <xf numFmtId="0" fontId="26" fillId="0" borderId="0" xfId="0" applyFont="1" applyAlignment="1">
      <alignment wrapText="1"/>
    </xf>
    <xf numFmtId="0" fontId="1" fillId="0" borderId="0" xfId="0" applyFont="1" applyAlignment="1">
      <alignment horizontal="center"/>
    </xf>
    <xf numFmtId="164" fontId="13" fillId="0" borderId="0" xfId="0" applyNumberFormat="1" applyFont="1"/>
    <xf numFmtId="3" fontId="29" fillId="0" borderId="0" xfId="0" applyNumberFormat="1" applyFont="1"/>
    <xf numFmtId="3" fontId="29" fillId="0" borderId="3" xfId="0" applyNumberFormat="1" applyFont="1" applyBorder="1"/>
    <xf numFmtId="3" fontId="8" fillId="0" borderId="3" xfId="0" applyNumberFormat="1" applyFont="1" applyBorder="1" applyAlignment="1">
      <alignment horizontal="center"/>
    </xf>
    <xf numFmtId="0" fontId="26" fillId="0" borderId="6" xfId="0" applyFont="1" applyBorder="1" applyAlignment="1">
      <alignment wrapText="1"/>
    </xf>
    <xf numFmtId="0" fontId="26" fillId="0" borderId="6" xfId="0" applyFont="1" applyBorder="1" applyAlignment="1">
      <alignment horizontal="center" wrapText="1"/>
    </xf>
    <xf numFmtId="3" fontId="3" fillId="0" borderId="0" xfId="0" applyNumberFormat="1" applyFont="1" applyAlignment="1">
      <alignment horizontal="right"/>
    </xf>
    <xf numFmtId="164" fontId="5" fillId="0" borderId="0" xfId="0" applyNumberFormat="1" applyFont="1"/>
    <xf numFmtId="0" fontId="26" fillId="0" borderId="12" xfId="0" applyFont="1" applyBorder="1"/>
    <xf numFmtId="0" fontId="23" fillId="0" borderId="0" xfId="0" applyFont="1" applyAlignment="1">
      <alignment horizontal="center"/>
    </xf>
    <xf numFmtId="41" fontId="2" fillId="0" borderId="0" xfId="0" applyNumberFormat="1" applyFont="1" applyAlignment="1">
      <alignment horizontal="center"/>
    </xf>
    <xf numFmtId="0" fontId="15" fillId="0" borderId="0" xfId="0" applyFont="1" applyAlignment="1">
      <alignment wrapText="1"/>
    </xf>
    <xf numFmtId="0" fontId="30" fillId="0" borderId="6" xfId="0" applyFont="1" applyBorder="1" applyAlignment="1">
      <alignment horizontal="center"/>
    </xf>
    <xf numFmtId="0" fontId="37" fillId="0" borderId="0" xfId="0" applyFont="1"/>
    <xf numFmtId="0" fontId="0" fillId="0" borderId="6" xfId="0" applyBorder="1" applyAlignment="1">
      <alignment horizontal="center"/>
    </xf>
    <xf numFmtId="37" fontId="13" fillId="0" borderId="0" xfId="0" applyNumberFormat="1" applyFont="1"/>
    <xf numFmtId="0" fontId="13" fillId="0" borderId="0" xfId="0" applyFont="1" applyAlignment="1">
      <alignment vertical="center" wrapText="1"/>
    </xf>
    <xf numFmtId="0" fontId="12" fillId="0" borderId="0" xfId="0" applyFont="1" applyAlignment="1">
      <alignment horizontal="center"/>
    </xf>
    <xf numFmtId="164" fontId="3" fillId="0" borderId="0" xfId="1" applyNumberFormat="1" applyFont="1" applyFill="1"/>
    <xf numFmtId="0" fontId="29" fillId="0" borderId="0" xfId="0" applyFont="1"/>
    <xf numFmtId="0" fontId="2" fillId="0" borderId="0" xfId="0" applyFont="1" applyAlignment="1">
      <alignment horizontal="center"/>
    </xf>
    <xf numFmtId="0" fontId="8" fillId="0" borderId="0" xfId="0" applyFont="1" applyAlignment="1">
      <alignment horizontal="right"/>
    </xf>
    <xf numFmtId="37" fontId="22" fillId="3" borderId="0" xfId="0" applyNumberFormat="1" applyFont="1" applyFill="1"/>
    <xf numFmtId="0" fontId="26" fillId="0" borderId="0" xfId="0" applyFont="1" applyAlignment="1">
      <alignment horizontal="centerContinuous"/>
    </xf>
    <xf numFmtId="0" fontId="26" fillId="0" borderId="6" xfId="0" applyFont="1" applyBorder="1" applyAlignment="1">
      <alignment horizontal="centerContinuous"/>
    </xf>
    <xf numFmtId="0" fontId="13" fillId="0" borderId="0" xfId="0" applyFont="1" applyAlignment="1">
      <alignment wrapText="1"/>
    </xf>
    <xf numFmtId="164" fontId="13" fillId="3" borderId="0" xfId="1" applyNumberFormat="1" applyFont="1" applyFill="1" applyAlignment="1"/>
    <xf numFmtId="164" fontId="3" fillId="0" borderId="0" xfId="1" applyNumberFormat="1" applyFont="1" applyFill="1" applyBorder="1" applyAlignment="1"/>
    <xf numFmtId="0" fontId="21" fillId="0" borderId="0" xfId="0" applyFont="1" applyAlignment="1">
      <alignment horizontal="center"/>
    </xf>
    <xf numFmtId="42" fontId="1" fillId="0" borderId="0" xfId="12" applyNumberFormat="1"/>
    <xf numFmtId="0" fontId="40" fillId="0" borderId="0" xfId="12" applyFont="1" applyAlignment="1">
      <alignment horizontal="center"/>
    </xf>
    <xf numFmtId="0" fontId="3" fillId="0" borderId="0" xfId="12" applyFont="1" applyAlignment="1">
      <alignment horizontal="center" wrapText="1"/>
    </xf>
    <xf numFmtId="0" fontId="43" fillId="0" borderId="0" xfId="12" applyFont="1" applyAlignment="1">
      <alignment horizontal="center"/>
    </xf>
    <xf numFmtId="164" fontId="13" fillId="0" borderId="0" xfId="1" applyNumberFormat="1" applyFont="1" applyFill="1" applyAlignment="1"/>
    <xf numFmtId="0" fontId="13" fillId="0" borderId="0" xfId="0" applyFont="1" applyAlignment="1">
      <alignment horizontal="center"/>
    </xf>
    <xf numFmtId="164" fontId="13" fillId="0" borderId="0" xfId="1" applyNumberFormat="1" applyFont="1"/>
    <xf numFmtId="43" fontId="3" fillId="0" borderId="0" xfId="13" applyNumberFormat="1" applyFont="1" applyAlignment="1"/>
    <xf numFmtId="167" fontId="0" fillId="0" borderId="0" xfId="0" applyNumberFormat="1"/>
    <xf numFmtId="164" fontId="44" fillId="0" borderId="0" xfId="1" applyNumberFormat="1" applyFont="1" applyAlignment="1"/>
    <xf numFmtId="167" fontId="5" fillId="0" borderId="0" xfId="0" applyNumberFormat="1" applyFont="1" applyAlignment="1">
      <alignment horizontal="center"/>
    </xf>
    <xf numFmtId="0" fontId="1" fillId="0" borderId="0" xfId="12"/>
    <xf numFmtId="0" fontId="39" fillId="0" borderId="0" xfId="12" applyFont="1"/>
    <xf numFmtId="0" fontId="39" fillId="0" borderId="0" xfId="12" applyFont="1" applyAlignment="1">
      <alignment horizontal="center"/>
    </xf>
    <xf numFmtId="0" fontId="42" fillId="0" borderId="0" xfId="12" applyFont="1"/>
    <xf numFmtId="178" fontId="1" fillId="0" borderId="0" xfId="12" applyNumberFormat="1"/>
    <xf numFmtId="178" fontId="42" fillId="0" borderId="0" xfId="12" applyNumberFormat="1" applyFont="1"/>
    <xf numFmtId="0" fontId="43" fillId="0" borderId="0" xfId="12" applyFont="1"/>
    <xf numFmtId="37" fontId="1" fillId="0" borderId="0" xfId="12" applyNumberFormat="1"/>
    <xf numFmtId="171" fontId="1" fillId="0" borderId="0" xfId="13" applyNumberFormat="1" applyFill="1" applyBorder="1"/>
    <xf numFmtId="0" fontId="1" fillId="0" borderId="0" xfId="12" quotePrefix="1"/>
    <xf numFmtId="0" fontId="30" fillId="0" borderId="6" xfId="0" applyFont="1" applyBorder="1" applyAlignment="1">
      <alignment horizontal="center" wrapText="1"/>
    </xf>
    <xf numFmtId="0" fontId="0" fillId="0" borderId="6" xfId="0" applyBorder="1" applyAlignment="1">
      <alignment wrapText="1"/>
    </xf>
    <xf numFmtId="0" fontId="26" fillId="0" borderId="7" xfId="0" applyFont="1" applyBorder="1" applyAlignment="1">
      <alignment horizontal="left" wrapText="1"/>
    </xf>
    <xf numFmtId="0" fontId="26" fillId="0" borderId="10" xfId="0" applyFont="1" applyBorder="1" applyAlignment="1">
      <alignment horizontal="left" wrapText="1"/>
    </xf>
    <xf numFmtId="0" fontId="26" fillId="0" borderId="0" xfId="0" applyFont="1" applyAlignment="1">
      <alignment horizontal="left" wrapText="1"/>
    </xf>
    <xf numFmtId="0" fontId="26" fillId="0" borderId="6" xfId="0" applyFont="1" applyBorder="1" applyAlignment="1">
      <alignment horizontal="left" wrapText="1"/>
    </xf>
    <xf numFmtId="0" fontId="3" fillId="0" borderId="0" xfId="0" applyFont="1" applyAlignment="1">
      <alignment horizontal="centerContinuous"/>
    </xf>
    <xf numFmtId="0" fontId="41" fillId="0" borderId="0" xfId="0" applyFont="1"/>
    <xf numFmtId="0" fontId="3" fillId="0" borderId="0" xfId="0" quotePrefix="1" applyFont="1" applyAlignment="1">
      <alignment horizontal="left"/>
    </xf>
    <xf numFmtId="0" fontId="3" fillId="0" borderId="2" xfId="0" quotePrefix="1" applyFont="1" applyBorder="1" applyAlignment="1">
      <alignment horizontal="left"/>
    </xf>
    <xf numFmtId="164" fontId="5" fillId="3" borderId="0" xfId="5" applyNumberFormat="1" applyFont="1" applyFill="1"/>
    <xf numFmtId="37" fontId="13" fillId="3" borderId="0" xfId="0" applyNumberFormat="1" applyFont="1" applyFill="1"/>
    <xf numFmtId="0" fontId="22" fillId="0" borderId="0" xfId="0" quotePrefix="1" applyFont="1" applyAlignment="1">
      <alignment horizontal="center"/>
    </xf>
    <xf numFmtId="37" fontId="13" fillId="3" borderId="0" xfId="0" quotePrefix="1" applyNumberFormat="1" applyFont="1" applyFill="1" applyAlignment="1">
      <alignment horizontal="left"/>
    </xf>
    <xf numFmtId="0" fontId="13" fillId="0" borderId="0" xfId="0" quotePrefix="1" applyFont="1" applyAlignment="1">
      <alignment horizontal="left"/>
    </xf>
    <xf numFmtId="0" fontId="16" fillId="0" borderId="0" xfId="0" applyFont="1" applyAlignment="1">
      <alignment horizontal="centerContinuous"/>
    </xf>
    <xf numFmtId="0" fontId="0" fillId="0" borderId="0" xfId="0" applyAlignment="1">
      <alignment horizontal="centerContinuous"/>
    </xf>
    <xf numFmtId="164" fontId="5" fillId="3" borderId="0" xfId="1" applyNumberFormat="1" applyFont="1" applyFill="1"/>
    <xf numFmtId="167" fontId="5" fillId="3" borderId="0" xfId="5" applyNumberFormat="1" applyFont="1" applyFill="1"/>
    <xf numFmtId="37" fontId="5" fillId="0" borderId="0" xfId="0" applyNumberFormat="1" applyFont="1"/>
    <xf numFmtId="37" fontId="5" fillId="3" borderId="0" xfId="0" applyNumberFormat="1" applyFont="1" applyFill="1"/>
    <xf numFmtId="37" fontId="3" fillId="0" borderId="0" xfId="0" applyNumberFormat="1" applyFont="1"/>
    <xf numFmtId="37" fontId="2" fillId="3" borderId="0" xfId="0" applyNumberFormat="1" applyFont="1" applyFill="1" applyAlignment="1">
      <alignment horizontal="right"/>
    </xf>
    <xf numFmtId="37" fontId="13" fillId="3" borderId="0" xfId="0" applyNumberFormat="1" applyFont="1" applyFill="1" applyAlignment="1">
      <alignment horizontal="right"/>
    </xf>
    <xf numFmtId="37" fontId="13" fillId="0" borderId="0" xfId="0" applyNumberFormat="1" applyFont="1" applyAlignment="1">
      <alignment horizontal="right"/>
    </xf>
    <xf numFmtId="37" fontId="3" fillId="0" borderId="1" xfId="0" applyNumberFormat="1" applyFont="1" applyBorder="1"/>
    <xf numFmtId="37" fontId="3" fillId="3" borderId="1" xfId="0" applyNumberFormat="1" applyFont="1" applyFill="1" applyBorder="1"/>
    <xf numFmtId="37" fontId="3" fillId="0" borderId="2" xfId="0" applyNumberFormat="1" applyFont="1" applyBorder="1"/>
    <xf numFmtId="37" fontId="3" fillId="0" borderId="1" xfId="0" applyNumberFormat="1" applyFont="1" applyBorder="1" applyAlignment="1">
      <alignment horizontal="right"/>
    </xf>
    <xf numFmtId="37" fontId="3" fillId="0" borderId="0" xfId="0" applyNumberFormat="1" applyFont="1" applyAlignment="1">
      <alignment horizontal="right"/>
    </xf>
    <xf numFmtId="37" fontId="5" fillId="3" borderId="3" xfId="0" applyNumberFormat="1" applyFont="1" applyFill="1" applyBorder="1"/>
    <xf numFmtId="173" fontId="5" fillId="0" borderId="0" xfId="0" applyNumberFormat="1" applyFont="1"/>
    <xf numFmtId="37" fontId="5" fillId="3" borderId="0" xfId="1" applyNumberFormat="1" applyFont="1" applyFill="1" applyBorder="1"/>
    <xf numFmtId="179" fontId="5" fillId="0" borderId="0" xfId="0" applyNumberFormat="1" applyFont="1"/>
    <xf numFmtId="179" fontId="3" fillId="0" borderId="0" xfId="0" applyNumberFormat="1" applyFont="1"/>
    <xf numFmtId="37" fontId="3" fillId="0" borderId="2" xfId="1" applyNumberFormat="1" applyFont="1" applyFill="1" applyBorder="1" applyAlignment="1">
      <alignment horizontal="right"/>
    </xf>
    <xf numFmtId="37" fontId="16" fillId="0" borderId="4" xfId="0" applyNumberFormat="1" applyFont="1" applyBorder="1"/>
    <xf numFmtId="0" fontId="5" fillId="0" borderId="0" xfId="0" quotePrefix="1" applyFont="1"/>
    <xf numFmtId="37" fontId="5" fillId="0" borderId="3" xfId="0" applyNumberFormat="1" applyFont="1" applyBorder="1"/>
    <xf numFmtId="0" fontId="35" fillId="6" borderId="0" xfId="0" applyFont="1" applyFill="1"/>
    <xf numFmtId="167" fontId="35" fillId="6" borderId="0" xfId="0" applyNumberFormat="1" applyFont="1" applyFill="1"/>
    <xf numFmtId="167" fontId="45" fillId="6" borderId="0" xfId="0" applyNumberFormat="1" applyFont="1" applyFill="1"/>
    <xf numFmtId="0" fontId="12" fillId="0" borderId="0" xfId="0" applyFont="1" applyAlignment="1" applyProtection="1">
      <alignment horizontal="left"/>
      <protection locked="0"/>
    </xf>
    <xf numFmtId="3" fontId="5" fillId="3" borderId="0" xfId="0" applyNumberFormat="1" applyFont="1" applyFill="1"/>
    <xf numFmtId="164" fontId="5" fillId="3" borderId="0" xfId="1" applyNumberFormat="1" applyFont="1" applyFill="1" applyBorder="1" applyAlignment="1">
      <alignment horizontal="center"/>
    </xf>
    <xf numFmtId="0" fontId="35" fillId="6" borderId="0" xfId="0" quotePrefix="1" applyFont="1" applyFill="1" applyAlignment="1">
      <alignment horizontal="left"/>
    </xf>
    <xf numFmtId="173" fontId="5" fillId="0" borderId="0" xfId="0" quotePrefix="1" applyNumberFormat="1" applyFont="1"/>
    <xf numFmtId="0" fontId="57" fillId="0" borderId="0" xfId="0" applyFont="1"/>
    <xf numFmtId="0" fontId="13" fillId="0" borderId="15" xfId="0" applyFont="1" applyBorder="1" applyAlignment="1">
      <alignment horizontal="center"/>
    </xf>
    <xf numFmtId="0" fontId="36" fillId="0" borderId="0" xfId="0" applyFont="1" applyAlignment="1">
      <alignment horizontal="center"/>
    </xf>
    <xf numFmtId="0" fontId="5" fillId="0" borderId="7" xfId="0" applyFont="1" applyBorder="1" applyAlignment="1">
      <alignment horizontal="left"/>
    </xf>
    <xf numFmtId="0" fontId="46" fillId="0" borderId="0" xfId="0" applyFont="1" applyAlignment="1">
      <alignment horizontal="left"/>
    </xf>
    <xf numFmtId="164" fontId="13" fillId="0" borderId="0" xfId="1" applyNumberFormat="1" applyFont="1" applyBorder="1"/>
    <xf numFmtId="0" fontId="3" fillId="2" borderId="0" xfId="0" applyFont="1" applyFill="1" applyAlignment="1">
      <alignment horizontal="left"/>
    </xf>
    <xf numFmtId="0" fontId="5" fillId="0" borderId="8" xfId="0" applyFont="1" applyBorder="1" applyAlignment="1">
      <alignment horizontal="center"/>
    </xf>
    <xf numFmtId="0" fontId="3" fillId="2" borderId="0" xfId="0" applyFont="1" applyFill="1" applyAlignment="1">
      <alignment horizontal="center"/>
    </xf>
    <xf numFmtId="0" fontId="13" fillId="0" borderId="0" xfId="0" applyFont="1" applyAlignment="1">
      <alignment horizontal="right"/>
    </xf>
    <xf numFmtId="0" fontId="3" fillId="5" borderId="7" xfId="0" applyFont="1" applyFill="1" applyBorder="1"/>
    <xf numFmtId="0" fontId="3" fillId="5" borderId="7" xfId="0" applyFont="1" applyFill="1" applyBorder="1" applyAlignment="1">
      <alignment horizontal="center"/>
    </xf>
    <xf numFmtId="0" fontId="3" fillId="0" borderId="6" xfId="0" applyFont="1" applyBorder="1"/>
    <xf numFmtId="0" fontId="3" fillId="3" borderId="17" xfId="0" applyFont="1" applyFill="1" applyBorder="1" applyAlignment="1">
      <alignment horizontal="center" wrapText="1"/>
    </xf>
    <xf numFmtId="0" fontId="5" fillId="0" borderId="0" xfId="0" quotePrefix="1" applyFont="1" applyAlignment="1">
      <alignment horizontal="left"/>
    </xf>
    <xf numFmtId="3" fontId="5" fillId="0" borderId="0" xfId="0" quotePrefix="1" applyNumberFormat="1" applyFont="1" applyAlignment="1">
      <alignment horizontal="left"/>
    </xf>
    <xf numFmtId="167" fontId="5" fillId="3" borderId="0" xfId="0" applyNumberFormat="1" applyFont="1" applyFill="1"/>
    <xf numFmtId="3" fontId="5" fillId="0" borderId="1" xfId="0" applyNumberFormat="1" applyFont="1" applyBorder="1"/>
    <xf numFmtId="3" fontId="5" fillId="0" borderId="1" xfId="0" applyNumberFormat="1" applyFont="1" applyBorder="1" applyAlignment="1">
      <alignment horizontal="center"/>
    </xf>
    <xf numFmtId="37" fontId="5" fillId="0" borderId="1" xfId="0" applyNumberFormat="1" applyFont="1" applyBorder="1"/>
    <xf numFmtId="3" fontId="5" fillId="0" borderId="2" xfId="0" applyNumberFormat="1" applyFont="1" applyBorder="1" applyAlignment="1">
      <alignment horizontal="center"/>
    </xf>
    <xf numFmtId="3" fontId="5" fillId="0" borderId="2" xfId="0" applyNumberFormat="1" applyFont="1" applyBorder="1"/>
    <xf numFmtId="3" fontId="5" fillId="0" borderId="3" xfId="0" applyNumberFormat="1" applyFont="1" applyBorder="1"/>
    <xf numFmtId="173" fontId="5" fillId="0" borderId="0" xfId="13" applyNumberFormat="1" applyFont="1" applyAlignment="1"/>
    <xf numFmtId="168" fontId="5" fillId="0" borderId="0" xfId="0" applyNumberFormat="1" applyFont="1" applyAlignment="1">
      <alignment horizontal="center"/>
    </xf>
    <xf numFmtId="173" fontId="5" fillId="0" borderId="0" xfId="13" applyNumberFormat="1" applyFont="1" applyBorder="1" applyAlignment="1"/>
    <xf numFmtId="4" fontId="8" fillId="0" borderId="0" xfId="0" applyNumberFormat="1" applyFont="1" applyAlignment="1">
      <alignment horizontal="right"/>
    </xf>
    <xf numFmtId="3" fontId="8" fillId="0" borderId="0" xfId="0" applyNumberFormat="1" applyFont="1" applyAlignment="1">
      <alignment horizontal="right"/>
    </xf>
    <xf numFmtId="37" fontId="5" fillId="0" borderId="0" xfId="0" applyNumberFormat="1" applyFont="1" applyAlignment="1">
      <alignment horizontal="right"/>
    </xf>
    <xf numFmtId="3" fontId="8" fillId="0" borderId="1" xfId="0" applyNumberFormat="1" applyFont="1" applyBorder="1" applyAlignment="1">
      <alignment horizontal="right"/>
    </xf>
    <xf numFmtId="0" fontId="5" fillId="0" borderId="3" xfId="0" quotePrefix="1" applyFont="1" applyBorder="1" applyAlignment="1">
      <alignment horizontal="left"/>
    </xf>
    <xf numFmtId="3" fontId="8" fillId="0" borderId="3" xfId="0" applyNumberFormat="1" applyFont="1" applyBorder="1" applyAlignment="1">
      <alignment horizontal="right"/>
    </xf>
    <xf numFmtId="0" fontId="3" fillId="0" borderId="1" xfId="0" applyFont="1" applyBorder="1" applyAlignment="1">
      <alignment horizontal="center"/>
    </xf>
    <xf numFmtId="3" fontId="47" fillId="0" borderId="1" xfId="0" applyNumberFormat="1" applyFont="1" applyBorder="1" applyAlignment="1">
      <alignment horizontal="right"/>
    </xf>
    <xf numFmtId="171" fontId="5" fillId="0" borderId="0" xfId="13" applyNumberFormat="1" applyFont="1" applyAlignment="1">
      <alignment horizontal="right"/>
    </xf>
    <xf numFmtId="37" fontId="5" fillId="3" borderId="0" xfId="0" applyNumberFormat="1" applyFont="1" applyFill="1" applyAlignment="1">
      <alignment horizontal="right"/>
    </xf>
    <xf numFmtId="37" fontId="5" fillId="0" borderId="12" xfId="0" applyNumberFormat="1" applyFont="1" applyBorder="1" applyAlignment="1">
      <alignment horizontal="right"/>
    </xf>
    <xf numFmtId="173" fontId="8" fillId="0" borderId="0" xfId="0" applyNumberFormat="1" applyFont="1" applyAlignment="1">
      <alignment horizontal="right"/>
    </xf>
    <xf numFmtId="37" fontId="5" fillId="3" borderId="3" xfId="0" applyNumberFormat="1" applyFont="1" applyFill="1" applyBorder="1" applyAlignment="1">
      <alignment horizontal="right"/>
    </xf>
    <xf numFmtId="0" fontId="3" fillId="0" borderId="2" xfId="0" applyFont="1" applyBorder="1" applyAlignment="1">
      <alignment horizontal="left"/>
    </xf>
    <xf numFmtId="0" fontId="3" fillId="0" borderId="2" xfId="0" applyFont="1" applyBorder="1" applyAlignment="1">
      <alignment horizontal="right"/>
    </xf>
    <xf numFmtId="37" fontId="3" fillId="0" borderId="2" xfId="0" applyNumberFormat="1" applyFont="1" applyBorder="1" applyAlignment="1">
      <alignment horizontal="right"/>
    </xf>
    <xf numFmtId="165" fontId="5" fillId="0" borderId="3" xfId="10" applyFont="1" applyBorder="1" applyAlignment="1">
      <alignment vertical="center"/>
    </xf>
    <xf numFmtId="3" fontId="5" fillId="0" borderId="3" xfId="0" applyNumberFormat="1" applyFont="1" applyBorder="1" applyAlignment="1">
      <alignment horizontal="center"/>
    </xf>
    <xf numFmtId="171" fontId="5" fillId="0" borderId="0" xfId="0" applyNumberFormat="1" applyFont="1"/>
    <xf numFmtId="3" fontId="5" fillId="0" borderId="0" xfId="0" applyNumberFormat="1" applyFont="1" applyAlignment="1">
      <alignment horizontal="left"/>
    </xf>
    <xf numFmtId="179" fontId="5" fillId="3" borderId="0" xfId="0" applyNumberFormat="1" applyFont="1" applyFill="1"/>
    <xf numFmtId="3" fontId="5" fillId="0" borderId="0" xfId="0" quotePrefix="1" applyNumberFormat="1" applyFont="1" applyAlignment="1">
      <alignment horizontal="right"/>
    </xf>
    <xf numFmtId="3" fontId="5" fillId="0" borderId="3" xfId="0" applyNumberFormat="1" applyFont="1" applyBorder="1" applyAlignment="1">
      <alignment horizontal="right"/>
    </xf>
    <xf numFmtId="179" fontId="5" fillId="0" borderId="3" xfId="0" applyNumberFormat="1" applyFont="1" applyBorder="1"/>
    <xf numFmtId="166" fontId="5" fillId="0" borderId="0" xfId="0" applyNumberFormat="1" applyFont="1"/>
    <xf numFmtId="169" fontId="5" fillId="0" borderId="0" xfId="0" applyNumberFormat="1" applyFont="1" applyAlignment="1">
      <alignment horizontal="center"/>
    </xf>
    <xf numFmtId="10" fontId="5" fillId="3" borderId="0" xfId="0" applyNumberFormat="1" applyFont="1" applyFill="1"/>
    <xf numFmtId="170" fontId="5" fillId="0" borderId="0" xfId="0" applyNumberFormat="1" applyFont="1"/>
    <xf numFmtId="168" fontId="5" fillId="0" borderId="0" xfId="0" applyNumberFormat="1" applyFont="1" applyAlignment="1">
      <alignment horizontal="left"/>
    </xf>
    <xf numFmtId="10" fontId="5" fillId="0" borderId="0" xfId="0" applyNumberFormat="1" applyFont="1" applyAlignment="1">
      <alignment horizontal="right"/>
    </xf>
    <xf numFmtId="10" fontId="5" fillId="0" borderId="0" xfId="0" applyNumberFormat="1" applyFont="1"/>
    <xf numFmtId="10" fontId="5" fillId="0" borderId="0" xfId="13" applyNumberFormat="1" applyFont="1" applyAlignment="1"/>
    <xf numFmtId="10" fontId="5" fillId="0" borderId="0" xfId="13" applyNumberFormat="1" applyFont="1" applyFill="1" applyAlignment="1"/>
    <xf numFmtId="3" fontId="10" fillId="0" borderId="0" xfId="0" applyNumberFormat="1" applyFont="1" applyAlignment="1">
      <alignment horizontal="right"/>
    </xf>
    <xf numFmtId="3" fontId="9" fillId="0" borderId="0" xfId="0" applyNumberFormat="1" applyFont="1" applyAlignment="1">
      <alignment horizontal="right"/>
    </xf>
    <xf numFmtId="169" fontId="5" fillId="0" borderId="0" xfId="0" applyNumberFormat="1" applyFont="1"/>
    <xf numFmtId="174" fontId="5" fillId="0" borderId="0" xfId="13" applyNumberFormat="1" applyFont="1" applyFill="1" applyAlignment="1">
      <alignment horizontal="right"/>
    </xf>
    <xf numFmtId="3" fontId="16" fillId="0" borderId="4" xfId="0" applyNumberFormat="1" applyFont="1" applyBorder="1" applyAlignment="1">
      <alignment horizontal="center"/>
    </xf>
    <xf numFmtId="0" fontId="16" fillId="0" borderId="0" xfId="0" applyFont="1"/>
    <xf numFmtId="3" fontId="16" fillId="0" borderId="0" xfId="0" applyNumberFormat="1" applyFont="1" applyAlignment="1">
      <alignment horizontal="center"/>
    </xf>
    <xf numFmtId="3" fontId="16" fillId="0" borderId="0" xfId="0" applyNumberFormat="1" applyFont="1"/>
    <xf numFmtId="0" fontId="16" fillId="0" borderId="3" xfId="0" applyFont="1" applyBorder="1"/>
    <xf numFmtId="10" fontId="5" fillId="0" borderId="0" xfId="13" applyNumberFormat="1" applyFont="1" applyFill="1" applyBorder="1"/>
    <xf numFmtId="3" fontId="16" fillId="0" borderId="3" xfId="0" applyNumberFormat="1" applyFont="1" applyBorder="1" applyAlignment="1">
      <alignment horizontal="center"/>
    </xf>
    <xf numFmtId="0" fontId="48" fillId="0" borderId="0" xfId="0" applyFont="1"/>
    <xf numFmtId="0" fontId="9" fillId="0" borderId="0" xfId="0" applyFont="1" applyAlignment="1">
      <alignment horizontal="center"/>
    </xf>
    <xf numFmtId="37" fontId="5" fillId="0" borderId="0" xfId="0" applyNumberFormat="1" applyFont="1" applyAlignment="1">
      <alignment horizontal="left"/>
    </xf>
    <xf numFmtId="167" fontId="13" fillId="0" borderId="0" xfId="5" applyNumberFormat="1" applyFont="1"/>
    <xf numFmtId="170" fontId="5" fillId="0" borderId="0" xfId="11" applyFont="1" applyProtection="1">
      <protection locked="0"/>
    </xf>
    <xf numFmtId="0" fontId="18" fillId="0" borderId="0" xfId="0" applyFont="1" applyAlignment="1">
      <alignment horizontal="left"/>
    </xf>
    <xf numFmtId="3" fontId="5" fillId="2" borderId="0" xfId="0" applyNumberFormat="1" applyFont="1" applyFill="1" applyAlignment="1">
      <alignment horizontal="center"/>
    </xf>
    <xf numFmtId="0" fontId="13" fillId="0" borderId="0" xfId="0" applyFont="1" applyAlignment="1">
      <alignment horizontal="centerContinuous"/>
    </xf>
    <xf numFmtId="164" fontId="13" fillId="0" borderId="0" xfId="1" applyNumberFormat="1" applyFont="1" applyAlignment="1">
      <alignment horizontal="centerContinuous"/>
    </xf>
    <xf numFmtId="164" fontId="13" fillId="0" borderId="0" xfId="1" applyNumberFormat="1" applyFont="1" applyFill="1"/>
    <xf numFmtId="0" fontId="13" fillId="0" borderId="11" xfId="0" applyFont="1" applyBorder="1"/>
    <xf numFmtId="0" fontId="13" fillId="0" borderId="12" xfId="0" applyFont="1" applyBorder="1" applyAlignment="1">
      <alignment horizontal="center"/>
    </xf>
    <xf numFmtId="0" fontId="2" fillId="0" borderId="11" xfId="0" applyFont="1" applyBorder="1" applyAlignment="1">
      <alignment horizontal="center"/>
    </xf>
    <xf numFmtId="0" fontId="13" fillId="0" borderId="8" xfId="0" applyFont="1" applyBorder="1"/>
    <xf numFmtId="0" fontId="13" fillId="3" borderId="8" xfId="0" applyFont="1" applyFill="1" applyBorder="1" applyAlignment="1">
      <alignment horizontal="center"/>
    </xf>
    <xf numFmtId="0" fontId="13" fillId="0" borderId="6" xfId="0" applyFont="1" applyBorder="1" applyAlignment="1">
      <alignment horizontal="center"/>
    </xf>
    <xf numFmtId="0" fontId="2" fillId="3" borderId="8" xfId="0" applyFont="1" applyFill="1" applyBorder="1" applyAlignment="1">
      <alignment horizontal="center"/>
    </xf>
    <xf numFmtId="164" fontId="13" fillId="0" borderId="6" xfId="1" applyNumberFormat="1" applyFont="1" applyBorder="1" applyAlignment="1">
      <alignment horizontal="center"/>
    </xf>
    <xf numFmtId="164" fontId="13" fillId="0" borderId="6" xfId="1" applyNumberFormat="1" applyFont="1" applyBorder="1"/>
    <xf numFmtId="0" fontId="13" fillId="0" borderId="0" xfId="0" applyFont="1" applyAlignment="1">
      <alignment horizontal="center" wrapText="1"/>
    </xf>
    <xf numFmtId="164" fontId="36" fillId="3" borderId="0" xfId="1" applyNumberFormat="1" applyFont="1" applyFill="1"/>
    <xf numFmtId="164" fontId="13" fillId="3" borderId="8" xfId="1" applyNumberFormat="1" applyFont="1" applyFill="1" applyBorder="1"/>
    <xf numFmtId="164" fontId="13" fillId="0" borderId="8" xfId="1" applyNumberFormat="1" applyFont="1" applyBorder="1"/>
    <xf numFmtId="164" fontId="13" fillId="0" borderId="0" xfId="1" applyNumberFormat="1" applyFont="1" applyFill="1" applyBorder="1"/>
    <xf numFmtId="164" fontId="13" fillId="0" borderId="6" xfId="1" applyNumberFormat="1" applyFont="1" applyFill="1" applyBorder="1"/>
    <xf numFmtId="0" fontId="13" fillId="0" borderId="9" xfId="0" applyFont="1" applyBorder="1"/>
    <xf numFmtId="0" fontId="13" fillId="0" borderId="7" xfId="0" applyFont="1" applyBorder="1" applyAlignment="1">
      <alignment horizontal="center"/>
    </xf>
    <xf numFmtId="164" fontId="13" fillId="0" borderId="9" xfId="1" applyNumberFormat="1" applyFont="1" applyBorder="1"/>
    <xf numFmtId="164" fontId="13" fillId="0" borderId="7" xfId="1" applyNumberFormat="1" applyFont="1" applyBorder="1"/>
    <xf numFmtId="164" fontId="13" fillId="0" borderId="10" xfId="1" applyNumberFormat="1" applyFont="1" applyBorder="1"/>
    <xf numFmtId="0" fontId="2" fillId="0" borderId="14" xfId="0" applyFont="1" applyBorder="1" applyAlignment="1">
      <alignment horizontal="center"/>
    </xf>
    <xf numFmtId="0" fontId="2" fillId="0" borderId="12" xfId="0" applyFont="1" applyBorder="1" applyAlignment="1">
      <alignment horizontal="center"/>
    </xf>
    <xf numFmtId="164" fontId="2" fillId="0" borderId="13" xfId="1" applyNumberFormat="1" applyFont="1" applyBorder="1" applyAlignment="1">
      <alignment horizontal="center"/>
    </xf>
    <xf numFmtId="0" fontId="2" fillId="0" borderId="13" xfId="0" applyFont="1" applyBorder="1" applyAlignment="1">
      <alignment horizontal="center"/>
    </xf>
    <xf numFmtId="164" fontId="13" fillId="0" borderId="8" xfId="0" applyNumberFormat="1" applyFont="1" applyBorder="1"/>
    <xf numFmtId="164" fontId="2" fillId="0" borderId="15" xfId="0" applyNumberFormat="1" applyFont="1" applyBorder="1"/>
    <xf numFmtId="164" fontId="2" fillId="0" borderId="0" xfId="0" applyNumberFormat="1" applyFont="1"/>
    <xf numFmtId="164" fontId="2" fillId="0" borderId="6" xfId="1" applyNumberFormat="1" applyFont="1" applyBorder="1"/>
    <xf numFmtId="164" fontId="2" fillId="0" borderId="16" xfId="0" applyNumberFormat="1" applyFont="1" applyBorder="1"/>
    <xf numFmtId="164" fontId="2" fillId="0" borderId="7" xfId="0" applyNumberFormat="1" applyFont="1" applyBorder="1"/>
    <xf numFmtId="164" fontId="2" fillId="0" borderId="10" xfId="1" applyNumberFormat="1" applyFont="1" applyBorder="1"/>
    <xf numFmtId="0" fontId="49" fillId="0" borderId="0" xfId="0" applyFont="1" applyAlignment="1">
      <alignment horizontal="center"/>
    </xf>
    <xf numFmtId="0" fontId="50" fillId="0" borderId="0" xfId="0" applyFont="1"/>
    <xf numFmtId="0" fontId="51" fillId="0" borderId="0" xfId="0" applyFont="1" applyAlignment="1">
      <alignment horizontal="left"/>
    </xf>
    <xf numFmtId="0" fontId="36" fillId="0" borderId="0" xfId="0" applyFont="1" applyAlignment="1">
      <alignment horizontal="left"/>
    </xf>
    <xf numFmtId="16" fontId="36" fillId="0" borderId="0" xfId="0" applyNumberFormat="1" applyFont="1" applyAlignment="1">
      <alignment horizontal="center"/>
    </xf>
    <xf numFmtId="164" fontId="36" fillId="0" borderId="0" xfId="1" applyNumberFormat="1" applyFont="1"/>
    <xf numFmtId="167" fontId="36" fillId="7" borderId="0" xfId="5" applyNumberFormat="1" applyFont="1" applyFill="1"/>
    <xf numFmtId="0" fontId="52" fillId="0" borderId="0" xfId="0" applyFont="1" applyAlignment="1">
      <alignment horizontal="left"/>
    </xf>
    <xf numFmtId="164" fontId="36" fillId="0" borderId="0" xfId="0" applyNumberFormat="1" applyFont="1"/>
    <xf numFmtId="164" fontId="36" fillId="0" borderId="0" xfId="1" applyNumberFormat="1" applyFont="1" applyFill="1"/>
    <xf numFmtId="172" fontId="36" fillId="0" borderId="0" xfId="0" applyNumberFormat="1" applyFont="1"/>
    <xf numFmtId="167" fontId="36" fillId="0" borderId="0" xfId="0" applyNumberFormat="1" applyFont="1"/>
    <xf numFmtId="167" fontId="36" fillId="0" borderId="0" xfId="5" applyNumberFormat="1" applyFont="1"/>
    <xf numFmtId="0" fontId="23" fillId="0" borderId="0" xfId="0" applyFont="1"/>
    <xf numFmtId="167" fontId="36" fillId="0" borderId="0" xfId="5" applyNumberFormat="1" applyFont="1" applyFill="1" applyAlignment="1">
      <alignment horizontal="left"/>
    </xf>
    <xf numFmtId="167" fontId="36" fillId="0" borderId="0" xfId="5" applyNumberFormat="1" applyFont="1" applyAlignment="1">
      <alignment horizontal="left"/>
    </xf>
    <xf numFmtId="167" fontId="53" fillId="0" borderId="0" xfId="0" applyNumberFormat="1" applyFont="1"/>
    <xf numFmtId="173" fontId="36" fillId="0" borderId="0" xfId="13" applyNumberFormat="1" applyFont="1" applyFill="1"/>
    <xf numFmtId="167" fontId="36" fillId="4" borderId="0" xfId="0" applyNumberFormat="1" applyFont="1" applyFill="1"/>
    <xf numFmtId="0" fontId="51" fillId="6" borderId="0" xfId="0" applyFont="1" applyFill="1"/>
    <xf numFmtId="0" fontId="36" fillId="6" borderId="0" xfId="0" applyFont="1" applyFill="1"/>
    <xf numFmtId="0" fontId="36" fillId="0" borderId="0" xfId="5" applyNumberFormat="1" applyFont="1" applyFill="1" applyAlignment="1">
      <alignment horizontal="left"/>
    </xf>
    <xf numFmtId="164" fontId="36" fillId="4" borderId="0" xfId="0" applyNumberFormat="1" applyFont="1" applyFill="1"/>
    <xf numFmtId="164" fontId="52" fillId="0" borderId="0" xfId="0" applyNumberFormat="1" applyFont="1"/>
    <xf numFmtId="0" fontId="52" fillId="0" borderId="0" xfId="0" applyFont="1"/>
    <xf numFmtId="164" fontId="36" fillId="0" borderId="0" xfId="0" applyNumberFormat="1" applyFont="1" applyAlignment="1">
      <alignment horizontal="left"/>
    </xf>
    <xf numFmtId="173" fontId="36" fillId="3" borderId="0" xfId="13" applyNumberFormat="1" applyFont="1" applyFill="1"/>
    <xf numFmtId="164" fontId="36" fillId="0" borderId="0" xfId="0" applyNumberFormat="1" applyFont="1" applyAlignment="1">
      <alignment horizontal="center"/>
    </xf>
    <xf numFmtId="173" fontId="36" fillId="0" borderId="0" xfId="13" applyNumberFormat="1" applyFont="1"/>
    <xf numFmtId="173" fontId="36" fillId="0" borderId="0" xfId="0" applyNumberFormat="1" applyFont="1"/>
    <xf numFmtId="0" fontId="36" fillId="0" borderId="0" xfId="0" applyFont="1" applyAlignment="1">
      <alignment horizontal="center" wrapText="1"/>
    </xf>
    <xf numFmtId="168" fontId="36" fillId="0" borderId="0" xfId="13" applyNumberFormat="1" applyFont="1"/>
    <xf numFmtId="167" fontId="36" fillId="0" borderId="0" xfId="0" applyNumberFormat="1" applyFont="1" applyAlignment="1">
      <alignment horizontal="center"/>
    </xf>
    <xf numFmtId="167" fontId="13" fillId="0" borderId="0" xfId="13" applyNumberFormat="1" applyFont="1"/>
    <xf numFmtId="10" fontId="13" fillId="0" borderId="0" xfId="13" applyNumberFormat="1" applyFont="1"/>
    <xf numFmtId="0" fontId="12" fillId="4" borderId="11" xfId="0" applyFont="1" applyFill="1" applyBorder="1" applyAlignment="1">
      <alignment horizontal="center" wrapText="1"/>
    </xf>
    <xf numFmtId="0" fontId="12" fillId="4" borderId="12" xfId="0" applyFont="1" applyFill="1" applyBorder="1" applyAlignment="1">
      <alignment horizontal="center" wrapText="1"/>
    </xf>
    <xf numFmtId="0" fontId="5" fillId="0" borderId="6" xfId="0" applyFont="1" applyBorder="1"/>
    <xf numFmtId="3" fontId="13" fillId="0" borderId="0" xfId="0" applyNumberFormat="1" applyFont="1" applyAlignment="1">
      <alignment horizontal="center"/>
    </xf>
    <xf numFmtId="3" fontId="13" fillId="0" borderId="0" xfId="0" applyNumberFormat="1" applyFont="1" applyAlignment="1">
      <alignment horizontal="left"/>
    </xf>
    <xf numFmtId="3" fontId="8" fillId="0" borderId="0" xfId="0" applyNumberFormat="1" applyFont="1" applyAlignment="1">
      <alignment horizontal="center"/>
    </xf>
    <xf numFmtId="3" fontId="5" fillId="0" borderId="6" xfId="0" applyNumberFormat="1" applyFont="1" applyBorder="1"/>
    <xf numFmtId="0" fontId="8" fillId="0" borderId="0" xfId="0" applyFont="1"/>
    <xf numFmtId="3" fontId="8" fillId="0" borderId="6" xfId="0" applyNumberFormat="1" applyFont="1" applyBorder="1"/>
    <xf numFmtId="3" fontId="13" fillId="0" borderId="0" xfId="0" quotePrefix="1" applyNumberFormat="1" applyFont="1" applyAlignment="1">
      <alignment horizontal="left"/>
    </xf>
    <xf numFmtId="0" fontId="2" fillId="0" borderId="0" xfId="0" applyFont="1" applyAlignment="1">
      <alignment horizontal="center" wrapText="1"/>
    </xf>
    <xf numFmtId="0" fontId="13" fillId="0" borderId="0" xfId="0" applyFont="1" applyAlignment="1">
      <alignment horizontal="left" wrapText="1"/>
    </xf>
    <xf numFmtId="0" fontId="5" fillId="0" borderId="9" xfId="0" applyFont="1" applyBorder="1" applyAlignment="1">
      <alignment horizontal="center"/>
    </xf>
    <xf numFmtId="0" fontId="5" fillId="0" borderId="7" xfId="0" applyFont="1" applyBorder="1" applyAlignment="1">
      <alignment horizontal="right"/>
    </xf>
    <xf numFmtId="0" fontId="5" fillId="0" borderId="7" xfId="0" applyFont="1" applyBorder="1"/>
    <xf numFmtId="0" fontId="8" fillId="0" borderId="7" xfId="0" applyFont="1" applyBorder="1" applyAlignment="1">
      <alignment horizontal="center"/>
    </xf>
    <xf numFmtId="0" fontId="5" fillId="0" borderId="10" xfId="0" applyFont="1" applyBorder="1"/>
    <xf numFmtId="3" fontId="13" fillId="0" borderId="7" xfId="0" applyNumberFormat="1" applyFont="1" applyBorder="1" applyAlignment="1">
      <alignment horizontal="center"/>
    </xf>
    <xf numFmtId="0" fontId="13" fillId="0" borderId="7" xfId="0" applyFont="1" applyBorder="1" applyAlignment="1">
      <alignment horizontal="left"/>
    </xf>
    <xf numFmtId="0" fontId="13" fillId="0" borderId="7" xfId="0" applyFont="1" applyBorder="1" applyAlignment="1">
      <alignment horizontal="left" wrapText="1"/>
    </xf>
    <xf numFmtId="0" fontId="5" fillId="0" borderId="6" xfId="0" applyFont="1" applyBorder="1" applyAlignment="1">
      <alignment horizontal="left"/>
    </xf>
    <xf numFmtId="0" fontId="13" fillId="0" borderId="7" xfId="0" applyFont="1" applyBorder="1"/>
    <xf numFmtId="0" fontId="13" fillId="0" borderId="10" xfId="0" applyFont="1" applyBorder="1"/>
    <xf numFmtId="3" fontId="5" fillId="0" borderId="6" xfId="0" applyNumberFormat="1" applyFont="1" applyBorder="1" applyAlignment="1">
      <alignment horizontal="left"/>
    </xf>
    <xf numFmtId="0" fontId="5" fillId="0" borderId="7" xfId="0" applyFont="1" applyBorder="1" applyAlignment="1">
      <alignment horizontal="center"/>
    </xf>
    <xf numFmtId="0" fontId="5" fillId="0" borderId="10" xfId="0" applyFont="1" applyBorder="1" applyAlignment="1">
      <alignment horizontal="left"/>
    </xf>
    <xf numFmtId="3" fontId="13" fillId="0" borderId="7" xfId="1" applyNumberFormat="1" applyFont="1" applyBorder="1" applyAlignment="1">
      <alignment horizontal="center"/>
    </xf>
    <xf numFmtId="170" fontId="5" fillId="0" borderId="7" xfId="0" applyNumberFormat="1" applyFont="1" applyBorder="1"/>
    <xf numFmtId="10" fontId="13" fillId="0" borderId="7" xfId="13" applyNumberFormat="1" applyFont="1" applyFill="1" applyBorder="1" applyAlignment="1">
      <alignment horizontal="center"/>
    </xf>
    <xf numFmtId="168" fontId="13" fillId="0" borderId="7" xfId="13" applyNumberFormat="1" applyFont="1" applyFill="1" applyBorder="1" applyAlignment="1">
      <alignment horizontal="center"/>
    </xf>
    <xf numFmtId="0" fontId="8" fillId="0" borderId="7" xfId="0" applyFont="1" applyBorder="1"/>
    <xf numFmtId="164" fontId="13" fillId="0" borderId="7" xfId="0" applyNumberFormat="1" applyFont="1" applyBorder="1" applyAlignment="1">
      <alignment horizontal="center"/>
    </xf>
    <xf numFmtId="0" fontId="16" fillId="0" borderId="8" xfId="0" applyFont="1" applyBorder="1" applyAlignment="1">
      <alignment horizontal="center"/>
    </xf>
    <xf numFmtId="0" fontId="2" fillId="0" borderId="8" xfId="0" applyFont="1" applyBorder="1"/>
    <xf numFmtId="0" fontId="2" fillId="0" borderId="8" xfId="0" applyFont="1" applyBorder="1" applyAlignment="1">
      <alignment horizontal="center"/>
    </xf>
    <xf numFmtId="0" fontId="2" fillId="0" borderId="0" xfId="0" quotePrefix="1" applyFont="1" applyAlignment="1">
      <alignment horizontal="left"/>
    </xf>
    <xf numFmtId="164" fontId="5" fillId="3" borderId="8" xfId="0" applyNumberFormat="1" applyFont="1" applyFill="1" applyBorder="1" applyAlignment="1">
      <alignment horizontal="center"/>
    </xf>
    <xf numFmtId="0" fontId="12" fillId="0" borderId="7" xfId="0" applyFont="1" applyBorder="1"/>
    <xf numFmtId="164" fontId="13" fillId="0" borderId="8" xfId="0" applyNumberFormat="1" applyFont="1" applyBorder="1" applyAlignment="1">
      <alignment horizontal="center"/>
    </xf>
    <xf numFmtId="164" fontId="13" fillId="0" borderId="0" xfId="0" applyNumberFormat="1" applyFont="1" applyAlignment="1">
      <alignment horizontal="center"/>
    </xf>
    <xf numFmtId="164" fontId="13" fillId="3" borderId="8" xfId="0" applyNumberFormat="1" applyFont="1" applyFill="1" applyBorder="1" applyAlignment="1">
      <alignment horizontal="center"/>
    </xf>
    <xf numFmtId="9" fontId="13" fillId="0" borderId="0" xfId="13" applyFont="1" applyBorder="1" applyAlignment="1">
      <alignment horizontal="center"/>
    </xf>
    <xf numFmtId="164" fontId="13" fillId="0" borderId="9" xfId="0" applyNumberFormat="1" applyFont="1" applyBorder="1" applyAlignment="1">
      <alignment horizontal="center"/>
    </xf>
    <xf numFmtId="168" fontId="13" fillId="0" borderId="7" xfId="13" applyNumberFormat="1" applyFont="1" applyBorder="1" applyAlignment="1">
      <alignment horizontal="center"/>
    </xf>
    <xf numFmtId="0" fontId="3" fillId="0" borderId="8" xfId="0" applyFont="1" applyBorder="1"/>
    <xf numFmtId="3" fontId="3" fillId="0" borderId="6" xfId="0" applyNumberFormat="1" applyFont="1" applyBorder="1" applyAlignment="1">
      <alignment horizontal="center"/>
    </xf>
    <xf numFmtId="168" fontId="5" fillId="0" borderId="0" xfId="0" applyNumberFormat="1" applyFont="1"/>
    <xf numFmtId="164" fontId="5" fillId="0" borderId="0" xfId="1" applyNumberFormat="1" applyFont="1" applyBorder="1"/>
    <xf numFmtId="164" fontId="5" fillId="0" borderId="6" xfId="1" applyNumberFormat="1" applyFont="1" applyFill="1" applyBorder="1" applyAlignment="1">
      <alignment horizontal="left"/>
    </xf>
    <xf numFmtId="9" fontId="2" fillId="0" borderId="0" xfId="0" applyNumberFormat="1" applyFont="1"/>
    <xf numFmtId="164" fontId="2" fillId="0" borderId="0" xfId="1" applyNumberFormat="1" applyFont="1" applyFill="1" applyBorder="1" applyAlignment="1">
      <alignment horizontal="center" wrapText="1"/>
    </xf>
    <xf numFmtId="168" fontId="5" fillId="0" borderId="0" xfId="13" applyNumberFormat="1" applyFont="1"/>
    <xf numFmtId="167" fontId="13" fillId="3" borderId="0" xfId="5" applyNumberFormat="1" applyFont="1" applyFill="1"/>
    <xf numFmtId="164" fontId="13" fillId="0" borderId="0" xfId="1" applyNumberFormat="1" applyFont="1" applyFill="1" applyBorder="1" applyAlignment="1">
      <alignment horizontal="center" wrapText="1"/>
    </xf>
    <xf numFmtId="168" fontId="3" fillId="0" borderId="0" xfId="1" applyNumberFormat="1" applyFont="1" applyBorder="1"/>
    <xf numFmtId="164" fontId="3" fillId="0" borderId="6" xfId="1" applyNumberFormat="1" applyFont="1" applyBorder="1"/>
    <xf numFmtId="9" fontId="2" fillId="0" borderId="0" xfId="13" applyFont="1" applyBorder="1" applyAlignment="1">
      <alignment horizontal="center"/>
    </xf>
    <xf numFmtId="0" fontId="5" fillId="0" borderId="10" xfId="0" applyFont="1" applyBorder="1" applyAlignment="1">
      <alignment horizontal="center"/>
    </xf>
    <xf numFmtId="0" fontId="5" fillId="0" borderId="6" xfId="0" applyFont="1" applyBorder="1" applyAlignment="1">
      <alignment horizontal="center"/>
    </xf>
    <xf numFmtId="0" fontId="13" fillId="0" borderId="12" xfId="0" applyFont="1" applyBorder="1"/>
    <xf numFmtId="0" fontId="12" fillId="0" borderId="12" xfId="0" applyFont="1" applyBorder="1"/>
    <xf numFmtId="167" fontId="13" fillId="0" borderId="8" xfId="5" applyNumberFormat="1" applyFont="1" applyBorder="1"/>
    <xf numFmtId="167" fontId="13" fillId="0" borderId="7" xfId="5" applyNumberFormat="1" applyFont="1" applyBorder="1"/>
    <xf numFmtId="164" fontId="2" fillId="0" borderId="9" xfId="1" applyNumberFormat="1" applyFont="1" applyBorder="1" applyAlignment="1">
      <alignment horizontal="center"/>
    </xf>
    <xf numFmtId="2" fontId="5" fillId="0" borderId="0" xfId="0" applyNumberFormat="1" applyFont="1" applyAlignment="1">
      <alignment horizontal="center"/>
    </xf>
    <xf numFmtId="2" fontId="3" fillId="0" borderId="8" xfId="0" applyNumberFormat="1" applyFont="1" applyBorder="1" applyAlignment="1">
      <alignment horizontal="center"/>
    </xf>
    <xf numFmtId="2" fontId="13" fillId="0" borderId="0" xfId="0" applyNumberFormat="1" applyFont="1" applyAlignment="1">
      <alignment horizontal="center"/>
    </xf>
    <xf numFmtId="3" fontId="13" fillId="0" borderId="0" xfId="0" applyNumberFormat="1" applyFont="1"/>
    <xf numFmtId="3" fontId="5" fillId="0" borderId="3" xfId="0" applyNumberFormat="1" applyFont="1" applyBorder="1" applyAlignment="1">
      <alignment horizontal="left"/>
    </xf>
    <xf numFmtId="164" fontId="5" fillId="0" borderId="3" xfId="0" applyNumberFormat="1" applyFont="1" applyBorder="1"/>
    <xf numFmtId="164" fontId="5" fillId="0" borderId="1" xfId="0" applyNumberFormat="1" applyFont="1" applyBorder="1"/>
    <xf numFmtId="172" fontId="5" fillId="0" borderId="0" xfId="1" applyNumberFormat="1" applyFont="1" applyFill="1" applyBorder="1" applyAlignment="1"/>
    <xf numFmtId="166" fontId="5" fillId="0" borderId="3" xfId="0" applyNumberFormat="1" applyFont="1" applyBorder="1"/>
    <xf numFmtId="9" fontId="5" fillId="0" borderId="0" xfId="0" applyNumberFormat="1" applyFont="1"/>
    <xf numFmtId="3" fontId="3" fillId="0" borderId="1" xfId="0" applyNumberFormat="1" applyFont="1" applyBorder="1" applyAlignment="1">
      <alignment horizontal="right"/>
    </xf>
    <xf numFmtId="164" fontId="5" fillId="0" borderId="0" xfId="1" applyNumberFormat="1" applyFont="1" applyFill="1" applyAlignment="1"/>
    <xf numFmtId="164" fontId="13" fillId="0" borderId="0" xfId="1" applyNumberFormat="1" applyFont="1" applyAlignment="1"/>
    <xf numFmtId="164" fontId="13" fillId="3" borderId="0" xfId="1" applyNumberFormat="1" applyFont="1" applyFill="1" applyAlignment="1">
      <alignment wrapText="1"/>
    </xf>
    <xf numFmtId="164" fontId="13" fillId="0" borderId="0" xfId="1" applyNumberFormat="1" applyFont="1" applyFill="1" applyAlignment="1">
      <alignment wrapText="1"/>
    </xf>
    <xf numFmtId="164" fontId="4" fillId="0" borderId="0" xfId="0" applyNumberFormat="1" applyFont="1"/>
    <xf numFmtId="164" fontId="13" fillId="0" borderId="0" xfId="1" applyNumberFormat="1" applyFont="1" applyFill="1" applyBorder="1" applyAlignment="1">
      <alignment wrapText="1"/>
    </xf>
    <xf numFmtId="0" fontId="13" fillId="0" borderId="0" xfId="0" applyFont="1" applyAlignment="1">
      <alignment horizontal="left" vertical="center"/>
    </xf>
    <xf numFmtId="0" fontId="13" fillId="0" borderId="0" xfId="0" applyFont="1" applyAlignment="1">
      <alignment horizontal="left" vertical="center" wrapText="1"/>
    </xf>
    <xf numFmtId="164" fontId="13" fillId="0" borderId="0" xfId="1" applyNumberFormat="1" applyFont="1" applyAlignment="1">
      <alignment vertical="center" wrapText="1"/>
    </xf>
    <xf numFmtId="0" fontId="13" fillId="0" borderId="0" xfId="0" applyFont="1" applyAlignment="1">
      <alignment vertical="top"/>
    </xf>
    <xf numFmtId="0" fontId="41" fillId="0" borderId="0" xfId="0" applyFont="1" applyAlignment="1">
      <alignment wrapText="1"/>
    </xf>
    <xf numFmtId="167" fontId="13" fillId="0" borderId="0" xfId="0" applyNumberFormat="1" applyFont="1"/>
    <xf numFmtId="164" fontId="13" fillId="0" borderId="0" xfId="1" applyNumberFormat="1" applyFont="1" applyFill="1" applyBorder="1" applyAlignment="1"/>
    <xf numFmtId="0" fontId="5" fillId="0" borderId="0" xfId="0" applyFont="1" applyAlignment="1">
      <alignment vertical="center" wrapText="1"/>
    </xf>
    <xf numFmtId="0" fontId="54" fillId="0" borderId="0" xfId="0" applyFont="1" applyAlignment="1">
      <alignment vertical="center" wrapText="1"/>
    </xf>
    <xf numFmtId="164" fontId="5" fillId="3" borderId="0" xfId="1" applyNumberFormat="1" applyFont="1" applyFill="1" applyAlignment="1">
      <alignment vertical="center" wrapText="1"/>
    </xf>
    <xf numFmtId="164" fontId="5" fillId="0" borderId="0" xfId="1" applyNumberFormat="1" applyFont="1" applyFill="1" applyAlignment="1">
      <alignment vertical="center" wrapText="1"/>
    </xf>
    <xf numFmtId="167" fontId="4" fillId="0" borderId="0" xfId="0" applyNumberFormat="1" applyFont="1"/>
    <xf numFmtId="0" fontId="4" fillId="0" borderId="0" xfId="0" quotePrefix="1" applyFont="1"/>
    <xf numFmtId="0" fontId="13" fillId="0" borderId="0" xfId="0" applyFont="1" applyAlignment="1">
      <alignment horizontal="center" vertical="top"/>
    </xf>
    <xf numFmtId="164" fontId="13" fillId="0" borderId="0" xfId="1" applyNumberFormat="1" applyFont="1" applyBorder="1" applyAlignment="1"/>
    <xf numFmtId="0" fontId="13" fillId="0" borderId="0" xfId="0" applyFont="1" applyAlignment="1" applyProtection="1">
      <alignment horizontal="left"/>
      <protection locked="0"/>
    </xf>
    <xf numFmtId="37" fontId="13" fillId="3" borderId="0" xfId="0" applyNumberFormat="1" applyFont="1" applyFill="1" applyAlignment="1">
      <alignment horizontal="left" wrapText="1"/>
    </xf>
    <xf numFmtId="173" fontId="13" fillId="3" borderId="0" xfId="13" applyNumberFormat="1" applyFont="1" applyFill="1" applyAlignment="1">
      <alignment horizontal="center" wrapText="1"/>
    </xf>
    <xf numFmtId="42" fontId="13" fillId="0" borderId="0" xfId="0" applyNumberFormat="1" applyFont="1"/>
    <xf numFmtId="37" fontId="13" fillId="3" borderId="0" xfId="0" applyNumberFormat="1" applyFont="1" applyFill="1" applyAlignment="1">
      <alignment horizontal="right" wrapText="1"/>
    </xf>
    <xf numFmtId="37" fontId="13" fillId="0" borderId="0" xfId="0" applyNumberFormat="1" applyFont="1" applyAlignment="1">
      <alignment horizontal="right" wrapText="1"/>
    </xf>
    <xf numFmtId="37" fontId="13" fillId="0" borderId="0" xfId="0" applyNumberFormat="1" applyFont="1" applyAlignment="1">
      <alignment horizontal="left" vertical="center" wrapText="1"/>
    </xf>
    <xf numFmtId="173" fontId="13" fillId="3" borderId="0" xfId="0" applyNumberFormat="1" applyFont="1" applyFill="1" applyAlignment="1">
      <alignment horizontal="center" wrapText="1"/>
    </xf>
    <xf numFmtId="0" fontId="13" fillId="0" borderId="0" xfId="0" applyFont="1" applyAlignment="1">
      <alignment horizontal="right" wrapText="1"/>
    </xf>
    <xf numFmtId="0" fontId="13" fillId="3" borderId="0" xfId="0" applyFont="1" applyFill="1" applyAlignment="1">
      <alignment horizontal="left" vertical="center" wrapText="1"/>
    </xf>
    <xf numFmtId="0" fontId="13" fillId="3" borderId="0" xfId="0" applyFont="1" applyFill="1" applyAlignment="1">
      <alignment horizontal="left" wrapText="1"/>
    </xf>
    <xf numFmtId="37" fontId="13" fillId="3" borderId="3" xfId="0" applyNumberFormat="1" applyFont="1" applyFill="1" applyBorder="1" applyAlignment="1">
      <alignment horizontal="right"/>
    </xf>
    <xf numFmtId="41" fontId="13" fillId="0" borderId="0" xfId="0" applyNumberFormat="1" applyFont="1" applyAlignment="1">
      <alignment horizontal="right"/>
    </xf>
    <xf numFmtId="37" fontId="13" fillId="0" borderId="0" xfId="1" applyNumberFormat="1" applyFont="1" applyFill="1" applyAlignment="1">
      <alignment horizontal="right"/>
    </xf>
    <xf numFmtId="164" fontId="13" fillId="0" borderId="0" xfId="1" applyNumberFormat="1" applyFont="1" applyFill="1" applyAlignment="1">
      <alignment horizontal="right"/>
    </xf>
    <xf numFmtId="0" fontId="5" fillId="0" borderId="0" xfId="0" applyFont="1" applyAlignment="1">
      <alignment horizontal="centerContinuous"/>
    </xf>
    <xf numFmtId="173" fontId="5" fillId="3" borderId="0" xfId="0" applyNumberFormat="1" applyFont="1" applyFill="1"/>
    <xf numFmtId="0" fontId="5" fillId="8" borderId="0" xfId="0" applyFont="1" applyFill="1"/>
    <xf numFmtId="0" fontId="5" fillId="3" borderId="18" xfId="0" applyFont="1" applyFill="1" applyBorder="1" applyAlignment="1">
      <alignment horizontal="left"/>
    </xf>
    <xf numFmtId="0" fontId="5" fillId="3" borderId="18" xfId="0" applyFont="1" applyFill="1" applyBorder="1"/>
    <xf numFmtId="0" fontId="5" fillId="0" borderId="18" xfId="0" applyFont="1" applyBorder="1"/>
    <xf numFmtId="37" fontId="5" fillId="3" borderId="18" xfId="0" applyNumberFormat="1" applyFont="1" applyFill="1" applyBorder="1"/>
    <xf numFmtId="0" fontId="5" fillId="3" borderId="18" xfId="0" applyFont="1" applyFill="1" applyBorder="1" applyAlignment="1">
      <alignment wrapText="1"/>
    </xf>
    <xf numFmtId="0" fontId="5" fillId="3" borderId="18" xfId="0" applyFont="1" applyFill="1" applyBorder="1" applyAlignment="1">
      <alignment horizontal="left" wrapText="1"/>
    </xf>
    <xf numFmtId="0" fontId="5" fillId="3" borderId="19" xfId="0" applyFont="1" applyFill="1" applyBorder="1" applyAlignment="1">
      <alignment horizontal="left"/>
    </xf>
    <xf numFmtId="0" fontId="5" fillId="3" borderId="19" xfId="0" applyFont="1" applyFill="1" applyBorder="1"/>
    <xf numFmtId="0" fontId="5" fillId="3" borderId="20" xfId="0" applyFont="1" applyFill="1" applyBorder="1" applyAlignment="1">
      <alignment horizontal="left"/>
    </xf>
    <xf numFmtId="0" fontId="5" fillId="3" borderId="21" xfId="0" applyFont="1" applyFill="1" applyBorder="1"/>
    <xf numFmtId="0" fontId="5" fillId="0" borderId="22" xfId="0" applyFont="1" applyBorder="1"/>
    <xf numFmtId="0" fontId="9" fillId="0" borderId="23" xfId="0" applyFont="1" applyBorder="1"/>
    <xf numFmtId="37" fontId="5" fillId="0" borderId="18" xfId="0" applyNumberFormat="1" applyFont="1" applyBorder="1"/>
    <xf numFmtId="0" fontId="5" fillId="0" borderId="18" xfId="0" applyFont="1" applyBorder="1" applyAlignment="1">
      <alignment wrapText="1"/>
    </xf>
    <xf numFmtId="0" fontId="9" fillId="0" borderId="24" xfId="0" applyFont="1" applyBorder="1"/>
    <xf numFmtId="0" fontId="5" fillId="0" borderId="25" xfId="0" applyFont="1" applyBorder="1"/>
    <xf numFmtId="37" fontId="5" fillId="3" borderId="18" xfId="0" applyNumberFormat="1" applyFont="1" applyFill="1" applyBorder="1" applyAlignment="1">
      <alignment horizontal="right"/>
    </xf>
    <xf numFmtId="0" fontId="5" fillId="3" borderId="18" xfId="0" applyFont="1" applyFill="1" applyBorder="1" applyAlignment="1">
      <alignment horizontal="center"/>
    </xf>
    <xf numFmtId="0" fontId="8" fillId="3" borderId="18" xfId="0" applyFont="1" applyFill="1" applyBorder="1" applyAlignment="1">
      <alignment wrapText="1"/>
    </xf>
    <xf numFmtId="0" fontId="9" fillId="0" borderId="26" xfId="0" applyFont="1" applyBorder="1"/>
    <xf numFmtId="0" fontId="5" fillId="0" borderId="27" xfId="0" applyFont="1" applyBorder="1"/>
    <xf numFmtId="37" fontId="5" fillId="0" borderId="0" xfId="0" applyNumberFormat="1" applyFont="1" applyAlignment="1">
      <alignment horizontal="center"/>
    </xf>
    <xf numFmtId="0" fontId="9" fillId="0" borderId="20" xfId="0" applyFont="1" applyBorder="1"/>
    <xf numFmtId="37" fontId="5" fillId="0" borderId="1" xfId="0" applyNumberFormat="1" applyFont="1" applyBorder="1" applyAlignment="1">
      <alignment horizontal="center"/>
    </xf>
    <xf numFmtId="0" fontId="5" fillId="0" borderId="21" xfId="0" applyFont="1" applyBorder="1" applyAlignment="1">
      <alignment horizontal="center"/>
    </xf>
    <xf numFmtId="0" fontId="9" fillId="0" borderId="28" xfId="0" applyFont="1" applyBorder="1" applyAlignment="1">
      <alignment horizontal="left" wrapText="1"/>
    </xf>
    <xf numFmtId="37" fontId="5" fillId="0" borderId="0" xfId="0" applyNumberFormat="1" applyFont="1" applyAlignment="1">
      <alignment wrapText="1"/>
    </xf>
    <xf numFmtId="0" fontId="9" fillId="0" borderId="28" xfId="0" applyFont="1" applyBorder="1" applyAlignment="1">
      <alignment horizontal="left"/>
    </xf>
    <xf numFmtId="0" fontId="5" fillId="0" borderId="27" xfId="0" applyFont="1" applyBorder="1" applyAlignment="1">
      <alignment horizontal="center"/>
    </xf>
    <xf numFmtId="0" fontId="9" fillId="0" borderId="28" xfId="0" applyFont="1" applyBorder="1" applyAlignment="1">
      <alignment wrapText="1"/>
    </xf>
    <xf numFmtId="0" fontId="5" fillId="0" borderId="27" xfId="0" applyFont="1" applyBorder="1" applyAlignment="1">
      <alignment wrapText="1"/>
    </xf>
    <xf numFmtId="0" fontId="5" fillId="0" borderId="28" xfId="0" applyFont="1" applyBorder="1" applyAlignment="1">
      <alignment wrapText="1"/>
    </xf>
    <xf numFmtId="0" fontId="9" fillId="0" borderId="29" xfId="0" applyFont="1" applyBorder="1" applyAlignment="1">
      <alignment horizontal="left"/>
    </xf>
    <xf numFmtId="0" fontId="5" fillId="0" borderId="25" xfId="0" applyFont="1" applyBorder="1" applyAlignment="1">
      <alignment horizontal="center"/>
    </xf>
    <xf numFmtId="0" fontId="55" fillId="0" borderId="0" xfId="0" applyFont="1" applyAlignment="1">
      <alignment horizontal="left"/>
    </xf>
    <xf numFmtId="0" fontId="55" fillId="0" borderId="0" xfId="0" applyFont="1"/>
    <xf numFmtId="0" fontId="9" fillId="0" borderId="18" xfId="0" applyFont="1" applyBorder="1"/>
    <xf numFmtId="0" fontId="9" fillId="0" borderId="19" xfId="0" applyFont="1" applyBorder="1"/>
    <xf numFmtId="0" fontId="5" fillId="0" borderId="21" xfId="0" applyFont="1" applyBorder="1"/>
    <xf numFmtId="0" fontId="9" fillId="0" borderId="0" xfId="0" applyFont="1" applyAlignment="1">
      <alignment horizontal="left"/>
    </xf>
    <xf numFmtId="0" fontId="10" fillId="0" borderId="0" xfId="0" applyFont="1" applyAlignment="1">
      <alignment horizontal="centerContinuous"/>
    </xf>
    <xf numFmtId="0" fontId="5" fillId="3" borderId="23" xfId="0" applyFont="1" applyFill="1" applyBorder="1"/>
    <xf numFmtId="0" fontId="5" fillId="3" borderId="22" xfId="0" applyFont="1" applyFill="1" applyBorder="1"/>
    <xf numFmtId="0" fontId="5" fillId="3" borderId="24" xfId="0" applyFont="1" applyFill="1" applyBorder="1"/>
    <xf numFmtId="164" fontId="5" fillId="0" borderId="18" xfId="1" applyNumberFormat="1" applyFont="1" applyFill="1" applyBorder="1" applyAlignment="1">
      <alignment horizontal="right"/>
    </xf>
    <xf numFmtId="0" fontId="8" fillId="0" borderId="18" xfId="0" applyFont="1" applyBorder="1" applyAlignment="1">
      <alignment wrapText="1"/>
    </xf>
    <xf numFmtId="164" fontId="5" fillId="3" borderId="18" xfId="1" applyNumberFormat="1" applyFont="1" applyFill="1" applyBorder="1" applyAlignment="1">
      <alignment horizontal="right"/>
    </xf>
    <xf numFmtId="0" fontId="9" fillId="0" borderId="29" xfId="0" applyFont="1" applyBorder="1"/>
    <xf numFmtId="164" fontId="5" fillId="0" borderId="0" xfId="0" applyNumberFormat="1" applyFont="1" applyAlignment="1">
      <alignment wrapText="1"/>
    </xf>
    <xf numFmtId="0" fontId="8" fillId="0" borderId="0" xfId="0" applyFont="1" applyAlignment="1">
      <alignment wrapText="1"/>
    </xf>
    <xf numFmtId="0" fontId="9" fillId="0" borderId="0" xfId="0" applyFont="1" applyAlignment="1">
      <alignment wrapText="1"/>
    </xf>
    <xf numFmtId="0" fontId="9" fillId="0" borderId="27" xfId="0" applyFont="1" applyBorder="1" applyAlignment="1">
      <alignment wrapText="1"/>
    </xf>
    <xf numFmtId="41" fontId="3" fillId="0" borderId="0" xfId="0" applyNumberFormat="1" applyFont="1" applyAlignment="1">
      <alignment horizontal="center"/>
    </xf>
    <xf numFmtId="0" fontId="5" fillId="0" borderId="18" xfId="0" applyFont="1" applyBorder="1" applyAlignment="1">
      <alignment horizontal="left"/>
    </xf>
    <xf numFmtId="164" fontId="5" fillId="0" borderId="18" xfId="1" applyNumberFormat="1" applyFont="1" applyBorder="1"/>
    <xf numFmtId="164" fontId="5" fillId="3" borderId="18" xfId="1" applyNumberFormat="1" applyFont="1" applyFill="1" applyBorder="1"/>
    <xf numFmtId="164" fontId="36" fillId="7" borderId="0" xfId="1" applyNumberFormat="1" applyFont="1" applyFill="1" applyAlignment="1">
      <alignment horizontal="left"/>
    </xf>
    <xf numFmtId="0" fontId="36" fillId="9" borderId="0" xfId="0" applyFont="1" applyFill="1" applyAlignment="1">
      <alignment horizontal="center"/>
    </xf>
    <xf numFmtId="0" fontId="36" fillId="0" borderId="0" xfId="0" quotePrefix="1" applyFont="1" applyAlignment="1">
      <alignment horizontal="left"/>
    </xf>
    <xf numFmtId="37" fontId="5" fillId="0" borderId="0" xfId="1" applyNumberFormat="1" applyFont="1" applyFill="1" applyBorder="1"/>
    <xf numFmtId="167" fontId="5" fillId="0" borderId="0" xfId="5" applyNumberFormat="1" applyFont="1" applyFill="1" applyBorder="1"/>
    <xf numFmtId="167" fontId="5" fillId="0" borderId="0" xfId="0" applyNumberFormat="1" applyFont="1"/>
    <xf numFmtId="173" fontId="3" fillId="0" borderId="0" xfId="13" applyNumberFormat="1" applyFont="1" applyFill="1" applyBorder="1" applyAlignment="1"/>
    <xf numFmtId="164" fontId="5" fillId="0" borderId="0" xfId="1" applyNumberFormat="1" applyFont="1" applyFill="1" applyBorder="1"/>
    <xf numFmtId="10" fontId="5" fillId="0" borderId="0" xfId="13" applyNumberFormat="1" applyFont="1" applyFill="1" applyBorder="1" applyAlignment="1"/>
    <xf numFmtId="37" fontId="3" fillId="0" borderId="0" xfId="1" applyNumberFormat="1" applyFont="1" applyFill="1" applyBorder="1" applyAlignment="1">
      <alignment horizontal="right"/>
    </xf>
    <xf numFmtId="174" fontId="5" fillId="0" borderId="0" xfId="13" applyNumberFormat="1" applyFont="1" applyFill="1" applyBorder="1" applyAlignment="1">
      <alignment horizontal="right"/>
    </xf>
    <xf numFmtId="37" fontId="16" fillId="0" borderId="0" xfId="0" applyNumberFormat="1" applyFont="1"/>
    <xf numFmtId="43" fontId="3" fillId="0" borderId="0" xfId="13" applyNumberFormat="1" applyFont="1" applyFill="1" applyBorder="1" applyAlignment="1"/>
    <xf numFmtId="37" fontId="16" fillId="0" borderId="0" xfId="0" applyNumberFormat="1" applyFont="1" applyAlignment="1">
      <alignment horizontal="center"/>
    </xf>
    <xf numFmtId="173" fontId="5" fillId="0" borderId="0" xfId="13" applyNumberFormat="1" applyFont="1" applyFill="1" applyBorder="1" applyAlignment="1"/>
    <xf numFmtId="171" fontId="5" fillId="0" borderId="0" xfId="13" applyNumberFormat="1" applyFont="1" applyFill="1" applyBorder="1" applyAlignment="1">
      <alignment horizontal="right"/>
    </xf>
    <xf numFmtId="173" fontId="13" fillId="0" borderId="0" xfId="0" applyNumberFormat="1" applyFont="1"/>
    <xf numFmtId="164" fontId="13" fillId="0" borderId="0" xfId="0" applyNumberFormat="1" applyFont="1" applyAlignment="1">
      <alignment horizontal="right"/>
    </xf>
    <xf numFmtId="37" fontId="13" fillId="0" borderId="0" xfId="1" applyNumberFormat="1" applyFont="1" applyFill="1" applyBorder="1" applyAlignment="1">
      <alignment horizontal="right"/>
    </xf>
    <xf numFmtId="164" fontId="5" fillId="0" borderId="0" xfId="1" applyNumberFormat="1" applyFont="1" applyFill="1"/>
    <xf numFmtId="177" fontId="3" fillId="3" borderId="0" xfId="0" applyNumberFormat="1" applyFont="1" applyFill="1" applyAlignment="1">
      <alignment horizontal="right"/>
    </xf>
    <xf numFmtId="37" fontId="5" fillId="0" borderId="0" xfId="0" applyNumberFormat="1" applyFont="1" applyAlignment="1">
      <alignment horizontal="center" wrapText="1"/>
    </xf>
    <xf numFmtId="164" fontId="3" fillId="0" borderId="0" xfId="13" applyNumberFormat="1" applyFont="1" applyAlignment="1"/>
    <xf numFmtId="164" fontId="3" fillId="0" borderId="0" xfId="1" applyNumberFormat="1" applyFont="1" applyFill="1" applyBorder="1"/>
    <xf numFmtId="3" fontId="13" fillId="0" borderId="8" xfId="0" applyNumberFormat="1" applyFont="1" applyBorder="1" applyAlignment="1">
      <alignment horizontal="center"/>
    </xf>
    <xf numFmtId="3" fontId="13" fillId="0" borderId="0" xfId="0" applyNumberFormat="1" applyFont="1" applyAlignment="1">
      <alignment horizontal="right"/>
    </xf>
    <xf numFmtId="164" fontId="13" fillId="0" borderId="7" xfId="1" applyNumberFormat="1" applyFont="1" applyFill="1" applyBorder="1" applyAlignment="1">
      <alignment horizontal="right"/>
    </xf>
    <xf numFmtId="0" fontId="13" fillId="10" borderId="0" xfId="0" applyFont="1" applyFill="1" applyAlignment="1">
      <alignment horizontal="center"/>
    </xf>
    <xf numFmtId="41" fontId="13" fillId="0" borderId="0" xfId="0" applyNumberFormat="1" applyFont="1" applyAlignment="1">
      <alignment horizontal="left"/>
    </xf>
    <xf numFmtId="3" fontId="13" fillId="0" borderId="9" xfId="0" applyNumberFormat="1" applyFont="1" applyBorder="1" applyAlignment="1">
      <alignment horizontal="center"/>
    </xf>
    <xf numFmtId="167" fontId="13" fillId="0" borderId="0" xfId="5" applyNumberFormat="1" applyFont="1" applyFill="1"/>
    <xf numFmtId="3" fontId="13" fillId="0" borderId="9" xfId="1" applyNumberFormat="1" applyFont="1" applyFill="1" applyBorder="1" applyAlignment="1">
      <alignment horizontal="center"/>
    </xf>
    <xf numFmtId="168" fontId="13" fillId="0" borderId="0" xfId="0" applyNumberFormat="1" applyFont="1" applyAlignment="1">
      <alignment horizontal="center"/>
    </xf>
    <xf numFmtId="10" fontId="13" fillId="0" borderId="0" xfId="13" applyNumberFormat="1" applyFont="1" applyFill="1" applyBorder="1" applyAlignment="1">
      <alignment horizontal="center"/>
    </xf>
    <xf numFmtId="164" fontId="13" fillId="3" borderId="9" xfId="0" applyNumberFormat="1" applyFont="1" applyFill="1" applyBorder="1" applyAlignment="1">
      <alignment horizontal="center"/>
    </xf>
    <xf numFmtId="176" fontId="2" fillId="11" borderId="7" xfId="1" applyNumberFormat="1" applyFont="1" applyFill="1" applyBorder="1" applyAlignment="1">
      <alignment horizontal="center"/>
    </xf>
    <xf numFmtId="167" fontId="36" fillId="7" borderId="0" xfId="8" applyNumberFormat="1" applyFont="1" applyFill="1" applyAlignment="1">
      <alignment horizontal="left"/>
    </xf>
    <xf numFmtId="167" fontId="36" fillId="7" borderId="0" xfId="3" applyNumberFormat="1" applyFont="1" applyFill="1" applyAlignment="1">
      <alignment horizontal="left"/>
    </xf>
    <xf numFmtId="3" fontId="5" fillId="12" borderId="0" xfId="0" applyNumberFormat="1" applyFont="1" applyFill="1"/>
    <xf numFmtId="0" fontId="5" fillId="12" borderId="0" xfId="0" applyFont="1" applyFill="1"/>
    <xf numFmtId="0" fontId="9" fillId="12" borderId="0" xfId="0" applyFont="1" applyFill="1" applyAlignment="1">
      <alignment horizontal="center"/>
    </xf>
    <xf numFmtId="37" fontId="5" fillId="12" borderId="0" xfId="0" applyNumberFormat="1" applyFont="1" applyFill="1" applyAlignment="1">
      <alignment horizontal="left"/>
    </xf>
    <xf numFmtId="0" fontId="5" fillId="12" borderId="0" xfId="0" applyFont="1" applyFill="1" applyAlignment="1">
      <alignment horizontal="center"/>
    </xf>
    <xf numFmtId="164" fontId="13" fillId="0" borderId="4" xfId="0" applyNumberFormat="1" applyFont="1" applyBorder="1" applyAlignment="1">
      <alignment horizontal="center"/>
    </xf>
    <xf numFmtId="0" fontId="1" fillId="0" borderId="0" xfId="0" applyFont="1" applyAlignment="1">
      <alignment horizontal="left" wrapText="1"/>
    </xf>
    <xf numFmtId="0" fontId="1" fillId="3" borderId="0" xfId="0" applyFont="1" applyFill="1"/>
    <xf numFmtId="37" fontId="5" fillId="3" borderId="0" xfId="0" applyNumberFormat="1" applyFont="1" applyFill="1" applyAlignment="1">
      <alignment horizontal="center"/>
    </xf>
    <xf numFmtId="167" fontId="36" fillId="7" borderId="0" xfId="5" applyNumberFormat="1" applyFont="1" applyFill="1" applyAlignment="1">
      <alignment horizontal="left"/>
    </xf>
    <xf numFmtId="37" fontId="1" fillId="3" borderId="0" xfId="0" applyNumberFormat="1" applyFont="1" applyFill="1" applyAlignment="1">
      <alignment horizontal="right" wrapText="1"/>
    </xf>
    <xf numFmtId="37" fontId="1" fillId="0" borderId="0" xfId="0" applyNumberFormat="1" applyFont="1" applyAlignment="1">
      <alignment horizontal="right"/>
    </xf>
    <xf numFmtId="37" fontId="1" fillId="0" borderId="0" xfId="0" applyNumberFormat="1" applyFont="1" applyAlignment="1">
      <alignment horizontal="right" wrapText="1"/>
    </xf>
    <xf numFmtId="37" fontId="1" fillId="3" borderId="0" xfId="0" applyNumberFormat="1" applyFont="1" applyFill="1" applyAlignment="1">
      <alignment horizontal="right"/>
    </xf>
    <xf numFmtId="0" fontId="1" fillId="0" borderId="0" xfId="35"/>
    <xf numFmtId="0" fontId="12" fillId="0" borderId="0" xfId="35" applyFont="1"/>
    <xf numFmtId="0" fontId="1" fillId="0" borderId="0" xfId="35" applyAlignment="1">
      <alignment horizontal="center" vertical="center"/>
    </xf>
    <xf numFmtId="0" fontId="1" fillId="0" borderId="0" xfId="35" quotePrefix="1" applyAlignment="1">
      <alignment horizontal="center" vertical="center"/>
    </xf>
    <xf numFmtId="0" fontId="2" fillId="0" borderId="0" xfId="35" applyFont="1"/>
    <xf numFmtId="10" fontId="1" fillId="0" borderId="0" xfId="35" applyNumberFormat="1" applyAlignment="1">
      <alignment horizontal="center" vertical="center"/>
    </xf>
    <xf numFmtId="0" fontId="16" fillId="0" borderId="0" xfId="0" applyFont="1" applyAlignment="1">
      <alignment horizontal="center"/>
    </xf>
    <xf numFmtId="0" fontId="19" fillId="0" borderId="0" xfId="0" applyFont="1"/>
    <xf numFmtId="0" fontId="13" fillId="0" borderId="0" xfId="0" applyFont="1"/>
    <xf numFmtId="0" fontId="16" fillId="0" borderId="0" xfId="0" applyFont="1" applyAlignment="1" applyProtection="1">
      <alignment horizontal="center" vertical="center" readingOrder="1"/>
      <protection locked="0"/>
    </xf>
    <xf numFmtId="0" fontId="13" fillId="0" borderId="0" xfId="0" applyFont="1" applyAlignment="1" applyProtection="1">
      <alignment horizontal="center" vertical="center" readingOrder="1"/>
      <protection locked="0"/>
    </xf>
    <xf numFmtId="0" fontId="23"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23" fillId="0" borderId="0" xfId="0" applyFont="1" applyAlignment="1">
      <alignment horizontal="center"/>
    </xf>
    <xf numFmtId="0" fontId="5" fillId="0" borderId="0" xfId="0" applyFont="1" applyAlignment="1">
      <alignment horizontal="center"/>
    </xf>
    <xf numFmtId="0" fontId="32" fillId="4" borderId="11" xfId="0" applyFont="1" applyFill="1" applyBorder="1" applyAlignment="1">
      <alignment horizontal="center"/>
    </xf>
    <xf numFmtId="0" fontId="32" fillId="4" borderId="12" xfId="0" applyFont="1" applyFill="1" applyBorder="1" applyAlignment="1">
      <alignment horizontal="center"/>
    </xf>
    <xf numFmtId="0" fontId="32" fillId="4" borderId="13" xfId="0" applyFont="1" applyFill="1" applyBorder="1" applyAlignment="1">
      <alignment horizontal="center"/>
    </xf>
    <xf numFmtId="0" fontId="12" fillId="4" borderId="12" xfId="0" applyFont="1" applyFill="1" applyBorder="1" applyAlignment="1">
      <alignment horizontal="center" wrapText="1"/>
    </xf>
    <xf numFmtId="0" fontId="13" fillId="0" borderId="12" xfId="0" applyFont="1" applyBorder="1" applyAlignment="1">
      <alignment horizontal="center" wrapText="1"/>
    </xf>
    <xf numFmtId="0" fontId="26" fillId="0" borderId="12" xfId="0" applyFont="1" applyBorder="1" applyAlignment="1">
      <alignment horizontal="center" wrapText="1"/>
    </xf>
    <xf numFmtId="0" fontId="26" fillId="0" borderId="13" xfId="0" applyFont="1" applyBorder="1" applyAlignment="1">
      <alignment horizontal="center" wrapText="1"/>
    </xf>
    <xf numFmtId="0" fontId="12" fillId="0" borderId="0" xfId="0" applyFont="1" applyAlignment="1">
      <alignment horizontal="center" wrapText="1"/>
    </xf>
    <xf numFmtId="0" fontId="13" fillId="0" borderId="0" xfId="0" applyFont="1" applyAlignment="1">
      <alignment horizontal="center" wrapText="1"/>
    </xf>
    <xf numFmtId="0" fontId="26" fillId="0" borderId="0" xfId="0" applyFont="1" applyAlignment="1">
      <alignment horizontal="center" wrapText="1"/>
    </xf>
    <xf numFmtId="0" fontId="26" fillId="0" borderId="6" xfId="0" applyFont="1" applyBorder="1" applyAlignment="1">
      <alignment horizontal="center" wrapText="1"/>
    </xf>
    <xf numFmtId="0" fontId="2" fillId="0" borderId="0" xfId="0" applyFont="1" applyAlignment="1">
      <alignment horizontal="center" wrapText="1"/>
    </xf>
    <xf numFmtId="0" fontId="13" fillId="0" borderId="7" xfId="0" applyFont="1" applyBorder="1" applyAlignment="1">
      <alignment horizontal="center" wrapText="1"/>
    </xf>
    <xf numFmtId="0" fontId="26" fillId="0" borderId="7" xfId="0" applyFont="1" applyBorder="1" applyAlignment="1">
      <alignment horizontal="center" wrapText="1"/>
    </xf>
    <xf numFmtId="0" fontId="26" fillId="0" borderId="10" xfId="0" applyFont="1" applyBorder="1" applyAlignment="1">
      <alignment horizontal="center" wrapText="1"/>
    </xf>
    <xf numFmtId="164" fontId="13" fillId="0" borderId="7" xfId="1" applyNumberFormat="1" applyFont="1" applyFill="1" applyBorder="1" applyAlignment="1">
      <alignment horizontal="center" wrapText="1"/>
    </xf>
    <xf numFmtId="164" fontId="26" fillId="0" borderId="7" xfId="1" applyNumberFormat="1" applyFont="1" applyFill="1" applyBorder="1" applyAlignment="1">
      <alignment horizontal="center" wrapText="1"/>
    </xf>
    <xf numFmtId="164" fontId="26" fillId="0" borderId="10" xfId="1" applyNumberFormat="1" applyFont="1" applyFill="1" applyBorder="1" applyAlignment="1">
      <alignment horizontal="center" wrapText="1"/>
    </xf>
    <xf numFmtId="0" fontId="25" fillId="4" borderId="12" xfId="0" applyFont="1" applyFill="1" applyBorder="1" applyAlignment="1">
      <alignment horizontal="center" wrapText="1"/>
    </xf>
    <xf numFmtId="0" fontId="30" fillId="0" borderId="0" xfId="0" applyFont="1" applyAlignment="1">
      <alignment horizontal="center" wrapText="1"/>
    </xf>
    <xf numFmtId="0" fontId="2" fillId="0" borderId="0" xfId="0" quotePrefix="1" applyFont="1" applyAlignment="1">
      <alignment horizontal="left" wrapText="1"/>
    </xf>
    <xf numFmtId="0" fontId="13" fillId="0" borderId="0" xfId="0" applyFont="1" applyAlignment="1">
      <alignment horizontal="left" wrapText="1"/>
    </xf>
    <xf numFmtId="0" fontId="26" fillId="0" borderId="0" xfId="0" applyFont="1" applyAlignment="1">
      <alignment horizontal="left" wrapText="1"/>
    </xf>
    <xf numFmtId="0" fontId="26" fillId="0" borderId="6" xfId="0" applyFont="1" applyBorder="1" applyAlignment="1">
      <alignment horizontal="left" wrapText="1"/>
    </xf>
    <xf numFmtId="0" fontId="4" fillId="4" borderId="12" xfId="0" applyFont="1" applyFill="1" applyBorder="1" applyAlignment="1">
      <alignment horizontal="center" wrapText="1"/>
    </xf>
    <xf numFmtId="0" fontId="31" fillId="4" borderId="12" xfId="0" applyFont="1" applyFill="1" applyBorder="1" applyAlignment="1">
      <alignment horizontal="center" wrapText="1"/>
    </xf>
    <xf numFmtId="0" fontId="31" fillId="4" borderId="13" xfId="0" applyFont="1" applyFill="1" applyBorder="1" applyAlignment="1">
      <alignment horizontal="center" wrapText="1"/>
    </xf>
    <xf numFmtId="164" fontId="13" fillId="0" borderId="7" xfId="0" applyNumberFormat="1" applyFont="1" applyBorder="1" applyAlignment="1">
      <alignment horizontal="center" wrapText="1"/>
    </xf>
    <xf numFmtId="164" fontId="3" fillId="0" borderId="9" xfId="1" applyNumberFormat="1" applyFont="1" applyFill="1" applyBorder="1" applyAlignment="1">
      <alignment horizontal="center"/>
    </xf>
    <xf numFmtId="164" fontId="13" fillId="0" borderId="7" xfId="1" applyNumberFormat="1" applyFont="1" applyFill="1" applyBorder="1" applyAlignment="1">
      <alignment horizontal="center"/>
    </xf>
    <xf numFmtId="164" fontId="3" fillId="0" borderId="7" xfId="1" applyNumberFormat="1" applyFont="1" applyFill="1" applyBorder="1" applyAlignment="1">
      <alignment horizontal="center"/>
    </xf>
    <xf numFmtId="164" fontId="1" fillId="0" borderId="7" xfId="1" applyNumberFormat="1" applyFont="1" applyFill="1" applyBorder="1" applyAlignment="1">
      <alignment horizontal="center"/>
    </xf>
    <xf numFmtId="164" fontId="3" fillId="0" borderId="8" xfId="1" applyNumberFormat="1" applyFont="1" applyFill="1" applyBorder="1" applyAlignment="1">
      <alignment horizontal="center"/>
    </xf>
    <xf numFmtId="164" fontId="13" fillId="0" borderId="0" xfId="1" applyNumberFormat="1" applyFont="1" applyFill="1" applyBorder="1" applyAlignment="1">
      <alignment horizontal="center"/>
    </xf>
    <xf numFmtId="164" fontId="3" fillId="0" borderId="0" xfId="1" applyNumberFormat="1" applyFont="1" applyFill="1" applyBorder="1" applyAlignment="1">
      <alignment horizontal="center"/>
    </xf>
    <xf numFmtId="164" fontId="1" fillId="0" borderId="0" xfId="1" applyNumberFormat="1" applyFont="1" applyFill="1" applyBorder="1" applyAlignment="1">
      <alignment horizontal="center"/>
    </xf>
    <xf numFmtId="2" fontId="3" fillId="0" borderId="8" xfId="0" applyNumberFormat="1" applyFont="1" applyBorder="1" applyAlignment="1">
      <alignment horizontal="center"/>
    </xf>
    <xf numFmtId="2" fontId="13" fillId="0" borderId="0" xfId="0" applyNumberFormat="1" applyFont="1" applyAlignment="1">
      <alignment horizontal="center"/>
    </xf>
    <xf numFmtId="2" fontId="3" fillId="0" borderId="0" xfId="0" applyNumberFormat="1" applyFont="1" applyAlignment="1">
      <alignment horizontal="center"/>
    </xf>
    <xf numFmtId="0" fontId="1" fillId="0" borderId="0" xfId="0" applyFont="1" applyAlignment="1">
      <alignment horizontal="center"/>
    </xf>
    <xf numFmtId="0" fontId="9" fillId="4" borderId="11" xfId="0" applyFont="1" applyFill="1" applyBorder="1" applyAlignment="1">
      <alignment horizontal="center"/>
    </xf>
    <xf numFmtId="0" fontId="13" fillId="0" borderId="12" xfId="0" applyFont="1" applyBorder="1" applyAlignment="1">
      <alignment horizontal="center"/>
    </xf>
    <xf numFmtId="0" fontId="9" fillId="4" borderId="12" xfId="0" applyFont="1" applyFill="1" applyBorder="1" applyAlignment="1">
      <alignment horizontal="center"/>
    </xf>
    <xf numFmtId="0" fontId="0" fillId="0" borderId="12" xfId="0" applyBorder="1" applyAlignment="1">
      <alignment horizontal="center"/>
    </xf>
    <xf numFmtId="0" fontId="2" fillId="0" borderId="7" xfId="0" applyFont="1" applyBorder="1" applyAlignment="1">
      <alignment horizontal="center" wrapText="1"/>
    </xf>
    <xf numFmtId="0" fontId="16" fillId="0" borderId="0" xfId="0" applyFont="1"/>
    <xf numFmtId="0" fontId="49" fillId="0" borderId="0" xfId="0" applyFont="1" applyAlignment="1">
      <alignment horizontal="center"/>
    </xf>
    <xf numFmtId="0" fontId="41" fillId="0" borderId="0" xfId="0" applyFont="1"/>
    <xf numFmtId="0" fontId="2" fillId="0" borderId="11" xfId="0" applyFont="1" applyBorder="1" applyAlignment="1">
      <alignment horizontal="center"/>
    </xf>
    <xf numFmtId="0" fontId="13" fillId="0" borderId="13" xfId="0" applyFont="1" applyBorder="1" applyAlignment="1">
      <alignment horizontal="center"/>
    </xf>
    <xf numFmtId="0" fontId="0" fillId="0" borderId="13" xfId="0" applyBorder="1" applyAlignment="1">
      <alignment horizontal="center"/>
    </xf>
    <xf numFmtId="0" fontId="13" fillId="0" borderId="0" xfId="0" applyFont="1" applyAlignment="1">
      <alignment horizontal="center"/>
    </xf>
    <xf numFmtId="0" fontId="16" fillId="0" borderId="0" xfId="35" applyFont="1" applyAlignment="1">
      <alignment horizontal="center"/>
    </xf>
    <xf numFmtId="0" fontId="23" fillId="0" borderId="0" xfId="35" applyFont="1" applyAlignment="1">
      <alignment horizontal="center"/>
    </xf>
    <xf numFmtId="0" fontId="1" fillId="0" borderId="0" xfId="35" applyAlignment="1">
      <alignment horizontal="center"/>
    </xf>
  </cellXfs>
  <cellStyles count="39">
    <cellStyle name="Comma" xfId="1" builtinId="3"/>
    <cellStyle name="Comma 2" xfId="2" xr:uid="{00000000-0005-0000-0000-000001000000}"/>
    <cellStyle name="Comma 2 2" xfId="3" xr:uid="{00000000-0005-0000-0000-000002000000}"/>
    <cellStyle name="Comma 2 2 2" xfId="30" xr:uid="{60761869-761E-480E-901F-464A93435698}"/>
    <cellStyle name="Comma 2 2 3" xfId="19" xr:uid="{829A9100-4045-412D-9B86-43E3DDBAA3D9}"/>
    <cellStyle name="Comma 2 3" xfId="29" xr:uid="{2F5E2149-FDAA-44A2-87C6-B9A0FD1F666C}"/>
    <cellStyle name="Comma 2 4" xfId="18" xr:uid="{06747E6B-5FB9-4711-B258-0A363E9E899D}"/>
    <cellStyle name="Comma 3" xfId="4" xr:uid="{00000000-0005-0000-0000-000003000000}"/>
    <cellStyle name="Comma 3 2" xfId="31" xr:uid="{6DF05970-8C6D-4F29-AAF6-1F31091BCF54}"/>
    <cellStyle name="Comma 3 3" xfId="20" xr:uid="{5DEC2034-AFC0-4CA3-A8ED-C3CE9C042C4C}"/>
    <cellStyle name="Currency" xfId="5" builtinId="4"/>
    <cellStyle name="Currency 2" xfId="6" xr:uid="{00000000-0005-0000-0000-000005000000}"/>
    <cellStyle name="Currency 2 2" xfId="7" xr:uid="{00000000-0005-0000-0000-000006000000}"/>
    <cellStyle name="Currency 2 2 2" xfId="33" xr:uid="{36311C8E-EC37-40AC-9B45-40E91B2CA4DC}"/>
    <cellStyle name="Currency 2 2 3" xfId="22" xr:uid="{5ED17C0A-04EF-4F25-A48D-E99CBC6BBC55}"/>
    <cellStyle name="Currency 2 3" xfId="32" xr:uid="{519C7E83-B4BC-4683-BB37-27EE47F533C2}"/>
    <cellStyle name="Currency 2 4" xfId="21" xr:uid="{ED2D3960-54F2-4C79-99C3-ED8F1000224C}"/>
    <cellStyle name="Currency 3" xfId="8" xr:uid="{00000000-0005-0000-0000-000007000000}"/>
    <cellStyle name="Currency 3 2" xfId="34" xr:uid="{CB302D99-9A52-46E1-B7C2-991B08243129}"/>
    <cellStyle name="Currency 3 3" xfId="23" xr:uid="{B256A14E-AEBE-4D91-A942-42B2E14BF375}"/>
    <cellStyle name="Normal" xfId="0" builtinId="0"/>
    <cellStyle name="Normal 2" xfId="9" xr:uid="{00000000-0005-0000-0000-000009000000}"/>
    <cellStyle name="Normal 2 2" xfId="35" xr:uid="{61A767D1-1590-4B47-8848-50979495BD8B}"/>
    <cellStyle name="Normal 2 3" xfId="24" xr:uid="{5D80850F-DE11-48CC-AE71-2E491B4F5733}"/>
    <cellStyle name="Normal 3" xfId="28" xr:uid="{873B2A65-B096-4452-BE80-4FDF08B7037D}"/>
    <cellStyle name="Normal 4" xfId="17" xr:uid="{4E811209-BDA0-47FD-A54E-33C668871ED2}"/>
    <cellStyle name="Normal_1995 FCWS" xfId="10" xr:uid="{00000000-0005-0000-0000-00000A000000}"/>
    <cellStyle name="Normal_FN1 Ratebase Draft SPP template (6-11-04) v2" xfId="11" xr:uid="{00000000-0005-0000-0000-00000B000000}"/>
    <cellStyle name="Normal_Transmission Property Taxes" xfId="12" xr:uid="{00000000-0005-0000-0000-00000C000000}"/>
    <cellStyle name="Percent" xfId="13" builtinId="5"/>
    <cellStyle name="Percent 2" xfId="14" xr:uid="{00000000-0005-0000-0000-00000E000000}"/>
    <cellStyle name="Percent 2 2" xfId="15" xr:uid="{00000000-0005-0000-0000-00000F000000}"/>
    <cellStyle name="Percent 2 2 2" xfId="37" xr:uid="{B8BEF5F0-2229-4784-B085-E43F6C6C91BA}"/>
    <cellStyle name="Percent 2 2 3" xfId="26" xr:uid="{9AD81D68-CEC0-42DF-846A-99E298ED583C}"/>
    <cellStyle name="Percent 2 3" xfId="36" xr:uid="{BDAE1033-28DA-4D98-BA35-BDC0594C4855}"/>
    <cellStyle name="Percent 2 4" xfId="25" xr:uid="{C9057889-3E49-4F1C-B438-5F4609B8A0D5}"/>
    <cellStyle name="Percent 3" xfId="16" xr:uid="{00000000-0005-0000-0000-000010000000}"/>
    <cellStyle name="Percent 3 2" xfId="38" xr:uid="{D208F20F-AD55-4A99-8122-7CDD9DB52E0A}"/>
    <cellStyle name="Percent 3 3" xfId="27" xr:uid="{63037C92-1978-4EF6-B7E5-AF87B309526A}"/>
  </cellStyles>
  <dxfs count="0"/>
  <tableStyles count="1" defaultTableStyle="TableStyleMedium9" defaultPivotStyle="PivotStyleLight16">
    <tableStyle name="Invisible" pivot="0" table="0" count="0" xr9:uid="{2A2FFCB7-9905-449A-B0D3-992EE0C147D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Q:\47052\121\Reconciliation%20Runs%20-%20May%202026\ODEC%202026%20Formula%20Rate%20Update%20Steps%201.xlsx" TargetMode="External"/><Relationship Id="rId1" Type="http://schemas.openxmlformats.org/officeDocument/2006/relationships/externalLinkPath" Target="file:///Q:\47052\121\Reconciliation%20Runs%20-%20May%202026\ODEC%202026%20Formula%20Rate%20Update%20Steps%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47052\121\Reconciliation%20Runs%20-%20May%202026\ODEC%202026%20Formula%20Rate%20Update%20Steps%203-5.xlsx" TargetMode="External"/><Relationship Id="rId1" Type="http://schemas.openxmlformats.org/officeDocument/2006/relationships/externalLinkPath" Target="file:///Q:\47052\121\Reconciliation%20Runs%20-%20May%202026\ODEC%202026%20Formula%20Rate%20Update%20Steps%203-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Q:\47052\121\Reconciliation%20Runs%20-%20May%202026\ODEC%202026%20Formula%20Rate%20Update%20Steps%206.xlsx" TargetMode="External"/><Relationship Id="rId1" Type="http://schemas.openxmlformats.org/officeDocument/2006/relationships/externalLinkPath" Target="file:///Q:\47052\121\Reconciliation%20Runs%20-%20May%202026\ODEC%202026%20Formula%20Rate%20Update%20Steps%206.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Q:\47052\121\Reconciliation%20Runs%20-%20May%202026\ODEC%202026%20Formula%20Rate%20Update%20Steps%207.xlsx" TargetMode="External"/><Relationship Id="rId1" Type="http://schemas.openxmlformats.org/officeDocument/2006/relationships/externalLinkPath" Target="file:///Q:\47052\121\Reconciliation%20Runs%20-%20May%202026\ODEC%202026%20Formula%20Rate%20Update%20Steps%207.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Q:\47052\121\Reconciliation%20Runs%20-%20May%202026\ODEC%202026%20Formula%20Rate%20Update%20Steps%208.xlsx" TargetMode="External"/><Relationship Id="rId1" Type="http://schemas.openxmlformats.org/officeDocument/2006/relationships/externalLinkPath" Target="file:///Q:\47052\121\Reconciliation%20Runs%20-%20May%202026\ODEC%202026%20Formula%20Rate%20Update%20Steps%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T H-3F"/>
      <sheetName val="1 - ADIT"/>
      <sheetName val="2 - Other Tax"/>
      <sheetName val="Prop taxes to function"/>
      <sheetName val="3 - Revenue Credits"/>
      <sheetName val="4 - 100 Basis Pt ROE"/>
      <sheetName val="5 - Cost Support 1"/>
      <sheetName val="5a Affiliate Allocations"/>
      <sheetName val="6- Est &amp; Reconcile WS"/>
      <sheetName val="7 - Cap Add WS"/>
      <sheetName val="8 - Securitization"/>
      <sheetName val="Sheet1"/>
      <sheetName val="Sheet2"/>
    </sheetNames>
    <sheetDataSet>
      <sheetData sheetId="0">
        <row r="259">
          <cell r="H259">
            <v>5285859.1629259596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T H-3F"/>
      <sheetName val="1 - ADIT"/>
      <sheetName val="2 - Other Tax"/>
      <sheetName val="Prop taxes to function"/>
      <sheetName val="3 - Revenue Credits"/>
      <sheetName val="4 - 100 Basis Pt ROE"/>
      <sheetName val="5 - Cost Support 1"/>
      <sheetName val="5a Affiliate Allocations"/>
      <sheetName val="6- Est &amp; Reconcile WS"/>
      <sheetName val="7 - Cap Add WS"/>
      <sheetName val="8 - Securitization"/>
      <sheetName val="Sheet1"/>
      <sheetName val="Sheet2"/>
    </sheetNames>
    <sheetDataSet>
      <sheetData sheetId="0">
        <row r="259">
          <cell r="H259">
            <v>5453839.9290486416</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T H-3F"/>
      <sheetName val="1 - ADIT"/>
      <sheetName val="2 - Other Tax"/>
      <sheetName val="Prop taxes to function"/>
      <sheetName val="3 - Revenue Credits"/>
      <sheetName val="4 - 100 Basis Pt ROE"/>
      <sheetName val="5 - Cost Support 1"/>
      <sheetName val="5a Affiliate Allocations"/>
      <sheetName val="6- Est &amp; Reconcile WS"/>
      <sheetName val="7 - Cap Add WS"/>
      <sheetName val="8 - Securitization"/>
      <sheetName val="9 - Depreciation Rates"/>
      <sheetName val="Sheet1"/>
      <sheetName val="Sheet2"/>
    </sheetNames>
    <sheetDataSet>
      <sheetData sheetId="0">
        <row r="4">
          <cell r="A4" t="str">
            <v>Old Dominion Electric Cooperative</v>
          </cell>
        </row>
        <row r="259">
          <cell r="H259">
            <v>7328595.4453787543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T H-3F"/>
      <sheetName val="1 - ADIT"/>
      <sheetName val="2 - Other Tax"/>
      <sheetName val="Prop taxes to function"/>
      <sheetName val="3 - Revenue Credits"/>
      <sheetName val="4 - 100 Basis Pt ROE"/>
      <sheetName val="5 - Cost Support 1"/>
      <sheetName val="5a Affiliate Allocations"/>
      <sheetName val="6- Est &amp; Reconcile WS"/>
      <sheetName val="7 - Cap Add WS"/>
      <sheetName val="8 - Securitization"/>
      <sheetName val="9 - Depreciation Rates"/>
      <sheetName val="Sheet1"/>
      <sheetName val="Sheet2"/>
    </sheetNames>
    <sheetDataSet>
      <sheetData sheetId="0">
        <row r="259">
          <cell r="H259">
            <v>7474723.6681237454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TT H-3F"/>
      <sheetName val="1 - ADIT"/>
      <sheetName val="2 - Other Tax"/>
      <sheetName val="Prop taxes to function"/>
      <sheetName val="3 - Revenue Credits"/>
      <sheetName val="4 - 100 Basis Pt ROE"/>
      <sheetName val="5 - Cost Support 1"/>
      <sheetName val="5a Affiliate Allocations"/>
      <sheetName val="6- Est &amp; Reconcile WS"/>
      <sheetName val="7 - Cap Add WS"/>
      <sheetName val="8 - Securitization"/>
      <sheetName val="9 - Depreciation Rates"/>
      <sheetName val="Sheet1"/>
      <sheetName val="Sheet2"/>
    </sheetNames>
    <sheetDataSet>
      <sheetData sheetId="0">
        <row r="259">
          <cell r="H259">
            <v>7419124.5696607027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comments" Target="../comments1.xml"/><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97.bin"/><Relationship Id="rId13" Type="http://schemas.openxmlformats.org/officeDocument/2006/relationships/printerSettings" Target="../printerSettings/printerSettings202.bin"/><Relationship Id="rId18" Type="http://schemas.openxmlformats.org/officeDocument/2006/relationships/printerSettings" Target="../printerSettings/printerSettings207.bin"/><Relationship Id="rId3" Type="http://schemas.openxmlformats.org/officeDocument/2006/relationships/printerSettings" Target="../printerSettings/printerSettings192.bin"/><Relationship Id="rId21" Type="http://schemas.openxmlformats.org/officeDocument/2006/relationships/printerSettings" Target="../printerSettings/printerSettings210.bin"/><Relationship Id="rId7" Type="http://schemas.openxmlformats.org/officeDocument/2006/relationships/printerSettings" Target="../printerSettings/printerSettings196.bin"/><Relationship Id="rId12" Type="http://schemas.openxmlformats.org/officeDocument/2006/relationships/printerSettings" Target="../printerSettings/printerSettings201.bin"/><Relationship Id="rId17" Type="http://schemas.openxmlformats.org/officeDocument/2006/relationships/printerSettings" Target="../printerSettings/printerSettings206.bin"/><Relationship Id="rId2" Type="http://schemas.openxmlformats.org/officeDocument/2006/relationships/printerSettings" Target="../printerSettings/printerSettings191.bin"/><Relationship Id="rId16" Type="http://schemas.openxmlformats.org/officeDocument/2006/relationships/printerSettings" Target="../printerSettings/printerSettings205.bin"/><Relationship Id="rId20" Type="http://schemas.openxmlformats.org/officeDocument/2006/relationships/printerSettings" Target="../printerSettings/printerSettings209.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11" Type="http://schemas.openxmlformats.org/officeDocument/2006/relationships/printerSettings" Target="../printerSettings/printerSettings200.bin"/><Relationship Id="rId5" Type="http://schemas.openxmlformats.org/officeDocument/2006/relationships/printerSettings" Target="../printerSettings/printerSettings194.bin"/><Relationship Id="rId15" Type="http://schemas.openxmlformats.org/officeDocument/2006/relationships/printerSettings" Target="../printerSettings/printerSettings204.bin"/><Relationship Id="rId10" Type="http://schemas.openxmlformats.org/officeDocument/2006/relationships/printerSettings" Target="../printerSettings/printerSettings199.bin"/><Relationship Id="rId19" Type="http://schemas.openxmlformats.org/officeDocument/2006/relationships/printerSettings" Target="../printerSettings/printerSettings208.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 Id="rId14" Type="http://schemas.openxmlformats.org/officeDocument/2006/relationships/printerSettings" Target="../printerSettings/printerSettings20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18.bin"/><Relationship Id="rId13" Type="http://schemas.openxmlformats.org/officeDocument/2006/relationships/printerSettings" Target="../printerSettings/printerSettings223.bin"/><Relationship Id="rId18" Type="http://schemas.openxmlformats.org/officeDocument/2006/relationships/printerSettings" Target="../printerSettings/printerSettings228.bin"/><Relationship Id="rId3" Type="http://schemas.openxmlformats.org/officeDocument/2006/relationships/printerSettings" Target="../printerSettings/printerSettings213.bin"/><Relationship Id="rId21" Type="http://schemas.openxmlformats.org/officeDocument/2006/relationships/printerSettings" Target="../printerSettings/printerSettings231.bin"/><Relationship Id="rId7" Type="http://schemas.openxmlformats.org/officeDocument/2006/relationships/printerSettings" Target="../printerSettings/printerSettings217.bin"/><Relationship Id="rId12" Type="http://schemas.openxmlformats.org/officeDocument/2006/relationships/printerSettings" Target="../printerSettings/printerSettings222.bin"/><Relationship Id="rId17" Type="http://schemas.openxmlformats.org/officeDocument/2006/relationships/printerSettings" Target="../printerSettings/printerSettings227.bin"/><Relationship Id="rId2" Type="http://schemas.openxmlformats.org/officeDocument/2006/relationships/printerSettings" Target="../printerSettings/printerSettings212.bin"/><Relationship Id="rId16" Type="http://schemas.openxmlformats.org/officeDocument/2006/relationships/printerSettings" Target="../printerSettings/printerSettings226.bin"/><Relationship Id="rId20" Type="http://schemas.openxmlformats.org/officeDocument/2006/relationships/printerSettings" Target="../printerSettings/printerSettings230.bin"/><Relationship Id="rId1" Type="http://schemas.openxmlformats.org/officeDocument/2006/relationships/printerSettings" Target="../printerSettings/printerSettings211.bin"/><Relationship Id="rId6" Type="http://schemas.openxmlformats.org/officeDocument/2006/relationships/printerSettings" Target="../printerSettings/printerSettings216.bin"/><Relationship Id="rId11" Type="http://schemas.openxmlformats.org/officeDocument/2006/relationships/printerSettings" Target="../printerSettings/printerSettings221.bin"/><Relationship Id="rId5" Type="http://schemas.openxmlformats.org/officeDocument/2006/relationships/printerSettings" Target="../printerSettings/printerSettings215.bin"/><Relationship Id="rId15" Type="http://schemas.openxmlformats.org/officeDocument/2006/relationships/printerSettings" Target="../printerSettings/printerSettings225.bin"/><Relationship Id="rId10" Type="http://schemas.openxmlformats.org/officeDocument/2006/relationships/printerSettings" Target="../printerSettings/printerSettings220.bin"/><Relationship Id="rId19" Type="http://schemas.openxmlformats.org/officeDocument/2006/relationships/printerSettings" Target="../printerSettings/printerSettings229.bin"/><Relationship Id="rId4" Type="http://schemas.openxmlformats.org/officeDocument/2006/relationships/printerSettings" Target="../printerSettings/printerSettings214.bin"/><Relationship Id="rId9" Type="http://schemas.openxmlformats.org/officeDocument/2006/relationships/printerSettings" Target="../printerSettings/printerSettings219.bin"/><Relationship Id="rId14" Type="http://schemas.openxmlformats.org/officeDocument/2006/relationships/printerSettings" Target="../printerSettings/printerSettings22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35.bin"/><Relationship Id="rId2" Type="http://schemas.openxmlformats.org/officeDocument/2006/relationships/printerSettings" Target="../printerSettings/printerSettings234.bin"/><Relationship Id="rId1" Type="http://schemas.openxmlformats.org/officeDocument/2006/relationships/printerSettings" Target="../printerSettings/printerSettings233.bin"/><Relationship Id="rId5" Type="http://schemas.openxmlformats.org/officeDocument/2006/relationships/printerSettings" Target="../printerSettings/printerSettings237.bin"/><Relationship Id="rId4" Type="http://schemas.openxmlformats.org/officeDocument/2006/relationships/printerSettings" Target="../printerSettings/printerSettings236.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40.bin"/><Relationship Id="rId2" Type="http://schemas.openxmlformats.org/officeDocument/2006/relationships/printerSettings" Target="../printerSettings/printerSettings239.bin"/><Relationship Id="rId1" Type="http://schemas.openxmlformats.org/officeDocument/2006/relationships/printerSettings" Target="../printerSettings/printerSettings238.bin"/><Relationship Id="rId5" Type="http://schemas.openxmlformats.org/officeDocument/2006/relationships/printerSettings" Target="../printerSettings/printerSettings242.bin"/><Relationship Id="rId4" Type="http://schemas.openxmlformats.org/officeDocument/2006/relationships/printerSettings" Target="../printerSettings/printerSettings24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9.bin"/><Relationship Id="rId13" Type="http://schemas.openxmlformats.org/officeDocument/2006/relationships/printerSettings" Target="../printerSettings/printerSettings34.bin"/><Relationship Id="rId18" Type="http://schemas.openxmlformats.org/officeDocument/2006/relationships/printerSettings" Target="../printerSettings/printerSettings39.bin"/><Relationship Id="rId3" Type="http://schemas.openxmlformats.org/officeDocument/2006/relationships/printerSettings" Target="../printerSettings/printerSettings24.bin"/><Relationship Id="rId21" Type="http://schemas.openxmlformats.org/officeDocument/2006/relationships/printerSettings" Target="../printerSettings/printerSettings42.bin"/><Relationship Id="rId7" Type="http://schemas.openxmlformats.org/officeDocument/2006/relationships/printerSettings" Target="../printerSettings/printerSettings28.bin"/><Relationship Id="rId12" Type="http://schemas.openxmlformats.org/officeDocument/2006/relationships/printerSettings" Target="../printerSettings/printerSettings33.bin"/><Relationship Id="rId17" Type="http://schemas.openxmlformats.org/officeDocument/2006/relationships/printerSettings" Target="../printerSettings/printerSettings38.bin"/><Relationship Id="rId2" Type="http://schemas.openxmlformats.org/officeDocument/2006/relationships/printerSettings" Target="../printerSettings/printerSettings23.bin"/><Relationship Id="rId16" Type="http://schemas.openxmlformats.org/officeDocument/2006/relationships/printerSettings" Target="../printerSettings/printerSettings37.bin"/><Relationship Id="rId20" Type="http://schemas.openxmlformats.org/officeDocument/2006/relationships/printerSettings" Target="../printerSettings/printerSettings41.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11" Type="http://schemas.openxmlformats.org/officeDocument/2006/relationships/printerSettings" Target="../printerSettings/printerSettings32.bin"/><Relationship Id="rId5" Type="http://schemas.openxmlformats.org/officeDocument/2006/relationships/printerSettings" Target="../printerSettings/printerSettings26.bin"/><Relationship Id="rId15" Type="http://schemas.openxmlformats.org/officeDocument/2006/relationships/printerSettings" Target="../printerSettings/printerSettings36.bin"/><Relationship Id="rId10" Type="http://schemas.openxmlformats.org/officeDocument/2006/relationships/printerSettings" Target="../printerSettings/printerSettings31.bin"/><Relationship Id="rId19" Type="http://schemas.openxmlformats.org/officeDocument/2006/relationships/printerSettings" Target="../printerSettings/printerSettings40.bin"/><Relationship Id="rId4" Type="http://schemas.openxmlformats.org/officeDocument/2006/relationships/printerSettings" Target="../printerSettings/printerSettings25.bin"/><Relationship Id="rId9" Type="http://schemas.openxmlformats.org/officeDocument/2006/relationships/printerSettings" Target="../printerSettings/printerSettings30.bin"/><Relationship Id="rId14" Type="http://schemas.openxmlformats.org/officeDocument/2006/relationships/printerSettings" Target="../printerSettings/printerSettings35.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0.bin"/><Relationship Id="rId13" Type="http://schemas.openxmlformats.org/officeDocument/2006/relationships/printerSettings" Target="../printerSettings/printerSettings55.bin"/><Relationship Id="rId18" Type="http://schemas.openxmlformats.org/officeDocument/2006/relationships/printerSettings" Target="../printerSettings/printerSettings60.bin"/><Relationship Id="rId3" Type="http://schemas.openxmlformats.org/officeDocument/2006/relationships/printerSettings" Target="../printerSettings/printerSettings45.bin"/><Relationship Id="rId21" Type="http://schemas.openxmlformats.org/officeDocument/2006/relationships/printerSettings" Target="../printerSettings/printerSettings63.bin"/><Relationship Id="rId7" Type="http://schemas.openxmlformats.org/officeDocument/2006/relationships/printerSettings" Target="../printerSettings/printerSettings49.bin"/><Relationship Id="rId12" Type="http://schemas.openxmlformats.org/officeDocument/2006/relationships/printerSettings" Target="../printerSettings/printerSettings54.bin"/><Relationship Id="rId17" Type="http://schemas.openxmlformats.org/officeDocument/2006/relationships/printerSettings" Target="../printerSettings/printerSettings59.bin"/><Relationship Id="rId2" Type="http://schemas.openxmlformats.org/officeDocument/2006/relationships/printerSettings" Target="../printerSettings/printerSettings44.bin"/><Relationship Id="rId16" Type="http://schemas.openxmlformats.org/officeDocument/2006/relationships/printerSettings" Target="../printerSettings/printerSettings58.bin"/><Relationship Id="rId20" Type="http://schemas.openxmlformats.org/officeDocument/2006/relationships/printerSettings" Target="../printerSettings/printerSettings62.bin"/><Relationship Id="rId1" Type="http://schemas.openxmlformats.org/officeDocument/2006/relationships/printerSettings" Target="../printerSettings/printerSettings43.bin"/><Relationship Id="rId6" Type="http://schemas.openxmlformats.org/officeDocument/2006/relationships/printerSettings" Target="../printerSettings/printerSettings48.bin"/><Relationship Id="rId11" Type="http://schemas.openxmlformats.org/officeDocument/2006/relationships/printerSettings" Target="../printerSettings/printerSettings53.bin"/><Relationship Id="rId5" Type="http://schemas.openxmlformats.org/officeDocument/2006/relationships/printerSettings" Target="../printerSettings/printerSettings47.bin"/><Relationship Id="rId15" Type="http://schemas.openxmlformats.org/officeDocument/2006/relationships/printerSettings" Target="../printerSettings/printerSettings57.bin"/><Relationship Id="rId23" Type="http://schemas.openxmlformats.org/officeDocument/2006/relationships/comments" Target="../comments2.xml"/><Relationship Id="rId10" Type="http://schemas.openxmlformats.org/officeDocument/2006/relationships/printerSettings" Target="../printerSettings/printerSettings52.bin"/><Relationship Id="rId19" Type="http://schemas.openxmlformats.org/officeDocument/2006/relationships/printerSettings" Target="../printerSettings/printerSettings61.bin"/><Relationship Id="rId4" Type="http://schemas.openxmlformats.org/officeDocument/2006/relationships/printerSettings" Target="../printerSettings/printerSettings46.bin"/><Relationship Id="rId9" Type="http://schemas.openxmlformats.org/officeDocument/2006/relationships/printerSettings" Target="../printerSettings/printerSettings51.bin"/><Relationship Id="rId14" Type="http://schemas.openxmlformats.org/officeDocument/2006/relationships/printerSettings" Target="../printerSettings/printerSettings56.bin"/><Relationship Id="rId22"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71.bin"/><Relationship Id="rId13" Type="http://schemas.openxmlformats.org/officeDocument/2006/relationships/printerSettings" Target="../printerSettings/printerSettings76.bin"/><Relationship Id="rId18" Type="http://schemas.openxmlformats.org/officeDocument/2006/relationships/printerSettings" Target="../printerSettings/printerSettings81.bin"/><Relationship Id="rId3" Type="http://schemas.openxmlformats.org/officeDocument/2006/relationships/printerSettings" Target="../printerSettings/printerSettings66.bin"/><Relationship Id="rId21" Type="http://schemas.openxmlformats.org/officeDocument/2006/relationships/printerSettings" Target="../printerSettings/printerSettings84.bin"/><Relationship Id="rId7" Type="http://schemas.openxmlformats.org/officeDocument/2006/relationships/printerSettings" Target="../printerSettings/printerSettings70.bin"/><Relationship Id="rId12" Type="http://schemas.openxmlformats.org/officeDocument/2006/relationships/printerSettings" Target="../printerSettings/printerSettings75.bin"/><Relationship Id="rId17" Type="http://schemas.openxmlformats.org/officeDocument/2006/relationships/printerSettings" Target="../printerSettings/printerSettings80.bin"/><Relationship Id="rId2" Type="http://schemas.openxmlformats.org/officeDocument/2006/relationships/printerSettings" Target="../printerSettings/printerSettings65.bin"/><Relationship Id="rId16" Type="http://schemas.openxmlformats.org/officeDocument/2006/relationships/printerSettings" Target="../printerSettings/printerSettings79.bin"/><Relationship Id="rId20" Type="http://schemas.openxmlformats.org/officeDocument/2006/relationships/printerSettings" Target="../printerSettings/printerSettings83.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11" Type="http://schemas.openxmlformats.org/officeDocument/2006/relationships/printerSettings" Target="../printerSettings/printerSettings74.bin"/><Relationship Id="rId5" Type="http://schemas.openxmlformats.org/officeDocument/2006/relationships/printerSettings" Target="../printerSettings/printerSettings68.bin"/><Relationship Id="rId15" Type="http://schemas.openxmlformats.org/officeDocument/2006/relationships/printerSettings" Target="../printerSettings/printerSettings78.bin"/><Relationship Id="rId10" Type="http://schemas.openxmlformats.org/officeDocument/2006/relationships/printerSettings" Target="../printerSettings/printerSettings73.bin"/><Relationship Id="rId19" Type="http://schemas.openxmlformats.org/officeDocument/2006/relationships/printerSettings" Target="../printerSettings/printerSettings82.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 Id="rId14" Type="http://schemas.openxmlformats.org/officeDocument/2006/relationships/printerSettings" Target="../printerSettings/printerSettings7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92.bin"/><Relationship Id="rId13" Type="http://schemas.openxmlformats.org/officeDocument/2006/relationships/printerSettings" Target="../printerSettings/printerSettings97.bin"/><Relationship Id="rId18" Type="http://schemas.openxmlformats.org/officeDocument/2006/relationships/printerSettings" Target="../printerSettings/printerSettings102.bin"/><Relationship Id="rId3" Type="http://schemas.openxmlformats.org/officeDocument/2006/relationships/printerSettings" Target="../printerSettings/printerSettings87.bin"/><Relationship Id="rId21" Type="http://schemas.openxmlformats.org/officeDocument/2006/relationships/printerSettings" Target="../printerSettings/printerSettings105.bin"/><Relationship Id="rId7" Type="http://schemas.openxmlformats.org/officeDocument/2006/relationships/printerSettings" Target="../printerSettings/printerSettings91.bin"/><Relationship Id="rId12" Type="http://schemas.openxmlformats.org/officeDocument/2006/relationships/printerSettings" Target="../printerSettings/printerSettings96.bin"/><Relationship Id="rId17" Type="http://schemas.openxmlformats.org/officeDocument/2006/relationships/printerSettings" Target="../printerSettings/printerSettings101.bin"/><Relationship Id="rId2" Type="http://schemas.openxmlformats.org/officeDocument/2006/relationships/printerSettings" Target="../printerSettings/printerSettings86.bin"/><Relationship Id="rId16" Type="http://schemas.openxmlformats.org/officeDocument/2006/relationships/printerSettings" Target="../printerSettings/printerSettings100.bin"/><Relationship Id="rId20" Type="http://schemas.openxmlformats.org/officeDocument/2006/relationships/printerSettings" Target="../printerSettings/printerSettings104.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11" Type="http://schemas.openxmlformats.org/officeDocument/2006/relationships/printerSettings" Target="../printerSettings/printerSettings95.bin"/><Relationship Id="rId5" Type="http://schemas.openxmlformats.org/officeDocument/2006/relationships/printerSettings" Target="../printerSettings/printerSettings89.bin"/><Relationship Id="rId15" Type="http://schemas.openxmlformats.org/officeDocument/2006/relationships/printerSettings" Target="../printerSettings/printerSettings99.bin"/><Relationship Id="rId10" Type="http://schemas.openxmlformats.org/officeDocument/2006/relationships/printerSettings" Target="../printerSettings/printerSettings94.bin"/><Relationship Id="rId19" Type="http://schemas.openxmlformats.org/officeDocument/2006/relationships/printerSettings" Target="../printerSettings/printerSettings103.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 Id="rId14" Type="http://schemas.openxmlformats.org/officeDocument/2006/relationships/printerSettings" Target="../printerSettings/printerSettings98.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13.bin"/><Relationship Id="rId13" Type="http://schemas.openxmlformats.org/officeDocument/2006/relationships/printerSettings" Target="../printerSettings/printerSettings118.bin"/><Relationship Id="rId18" Type="http://schemas.openxmlformats.org/officeDocument/2006/relationships/printerSettings" Target="../printerSettings/printerSettings123.bin"/><Relationship Id="rId3" Type="http://schemas.openxmlformats.org/officeDocument/2006/relationships/printerSettings" Target="../printerSettings/printerSettings108.bin"/><Relationship Id="rId21" Type="http://schemas.openxmlformats.org/officeDocument/2006/relationships/printerSettings" Target="../printerSettings/printerSettings126.bin"/><Relationship Id="rId7" Type="http://schemas.openxmlformats.org/officeDocument/2006/relationships/printerSettings" Target="../printerSettings/printerSettings112.bin"/><Relationship Id="rId12" Type="http://schemas.openxmlformats.org/officeDocument/2006/relationships/printerSettings" Target="../printerSettings/printerSettings117.bin"/><Relationship Id="rId17" Type="http://schemas.openxmlformats.org/officeDocument/2006/relationships/printerSettings" Target="../printerSettings/printerSettings122.bin"/><Relationship Id="rId2" Type="http://schemas.openxmlformats.org/officeDocument/2006/relationships/printerSettings" Target="../printerSettings/printerSettings107.bin"/><Relationship Id="rId16" Type="http://schemas.openxmlformats.org/officeDocument/2006/relationships/printerSettings" Target="../printerSettings/printerSettings121.bin"/><Relationship Id="rId20" Type="http://schemas.openxmlformats.org/officeDocument/2006/relationships/printerSettings" Target="../printerSettings/printerSettings125.bin"/><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11" Type="http://schemas.openxmlformats.org/officeDocument/2006/relationships/printerSettings" Target="../printerSettings/printerSettings116.bin"/><Relationship Id="rId5" Type="http://schemas.openxmlformats.org/officeDocument/2006/relationships/printerSettings" Target="../printerSettings/printerSettings110.bin"/><Relationship Id="rId15" Type="http://schemas.openxmlformats.org/officeDocument/2006/relationships/printerSettings" Target="../printerSettings/printerSettings120.bin"/><Relationship Id="rId10" Type="http://schemas.openxmlformats.org/officeDocument/2006/relationships/printerSettings" Target="../printerSettings/printerSettings115.bin"/><Relationship Id="rId19" Type="http://schemas.openxmlformats.org/officeDocument/2006/relationships/printerSettings" Target="../printerSettings/printerSettings124.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 Id="rId14" Type="http://schemas.openxmlformats.org/officeDocument/2006/relationships/printerSettings" Target="../printerSettings/printerSettings11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34.bin"/><Relationship Id="rId13" Type="http://schemas.openxmlformats.org/officeDocument/2006/relationships/printerSettings" Target="../printerSettings/printerSettings139.bin"/><Relationship Id="rId18" Type="http://schemas.openxmlformats.org/officeDocument/2006/relationships/printerSettings" Target="../printerSettings/printerSettings144.bin"/><Relationship Id="rId3" Type="http://schemas.openxmlformats.org/officeDocument/2006/relationships/printerSettings" Target="../printerSettings/printerSettings129.bin"/><Relationship Id="rId21" Type="http://schemas.openxmlformats.org/officeDocument/2006/relationships/printerSettings" Target="../printerSettings/printerSettings147.bin"/><Relationship Id="rId7" Type="http://schemas.openxmlformats.org/officeDocument/2006/relationships/printerSettings" Target="../printerSettings/printerSettings133.bin"/><Relationship Id="rId12" Type="http://schemas.openxmlformats.org/officeDocument/2006/relationships/printerSettings" Target="../printerSettings/printerSettings138.bin"/><Relationship Id="rId17" Type="http://schemas.openxmlformats.org/officeDocument/2006/relationships/printerSettings" Target="../printerSettings/printerSettings143.bin"/><Relationship Id="rId2" Type="http://schemas.openxmlformats.org/officeDocument/2006/relationships/printerSettings" Target="../printerSettings/printerSettings128.bin"/><Relationship Id="rId16" Type="http://schemas.openxmlformats.org/officeDocument/2006/relationships/printerSettings" Target="../printerSettings/printerSettings142.bin"/><Relationship Id="rId20" Type="http://schemas.openxmlformats.org/officeDocument/2006/relationships/printerSettings" Target="../printerSettings/printerSettings146.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11" Type="http://schemas.openxmlformats.org/officeDocument/2006/relationships/printerSettings" Target="../printerSettings/printerSettings137.bin"/><Relationship Id="rId5" Type="http://schemas.openxmlformats.org/officeDocument/2006/relationships/printerSettings" Target="../printerSettings/printerSettings131.bin"/><Relationship Id="rId15" Type="http://schemas.openxmlformats.org/officeDocument/2006/relationships/printerSettings" Target="../printerSettings/printerSettings141.bin"/><Relationship Id="rId23" Type="http://schemas.openxmlformats.org/officeDocument/2006/relationships/comments" Target="../comments3.xml"/><Relationship Id="rId10" Type="http://schemas.openxmlformats.org/officeDocument/2006/relationships/printerSettings" Target="../printerSettings/printerSettings136.bin"/><Relationship Id="rId19" Type="http://schemas.openxmlformats.org/officeDocument/2006/relationships/printerSettings" Target="../printerSettings/printerSettings145.bin"/><Relationship Id="rId4" Type="http://schemas.openxmlformats.org/officeDocument/2006/relationships/printerSettings" Target="../printerSettings/printerSettings130.bin"/><Relationship Id="rId9" Type="http://schemas.openxmlformats.org/officeDocument/2006/relationships/printerSettings" Target="../printerSettings/printerSettings135.bin"/><Relationship Id="rId14" Type="http://schemas.openxmlformats.org/officeDocument/2006/relationships/printerSettings" Target="../printerSettings/printerSettings140.bin"/><Relationship Id="rId22"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55.bin"/><Relationship Id="rId13" Type="http://schemas.openxmlformats.org/officeDocument/2006/relationships/printerSettings" Target="../printerSettings/printerSettings160.bin"/><Relationship Id="rId18" Type="http://schemas.openxmlformats.org/officeDocument/2006/relationships/printerSettings" Target="../printerSettings/printerSettings165.bin"/><Relationship Id="rId3" Type="http://schemas.openxmlformats.org/officeDocument/2006/relationships/printerSettings" Target="../printerSettings/printerSettings150.bin"/><Relationship Id="rId21" Type="http://schemas.openxmlformats.org/officeDocument/2006/relationships/printerSettings" Target="../printerSettings/printerSettings168.bin"/><Relationship Id="rId7" Type="http://schemas.openxmlformats.org/officeDocument/2006/relationships/printerSettings" Target="../printerSettings/printerSettings154.bin"/><Relationship Id="rId12" Type="http://schemas.openxmlformats.org/officeDocument/2006/relationships/printerSettings" Target="../printerSettings/printerSettings159.bin"/><Relationship Id="rId17" Type="http://schemas.openxmlformats.org/officeDocument/2006/relationships/printerSettings" Target="../printerSettings/printerSettings164.bin"/><Relationship Id="rId2" Type="http://schemas.openxmlformats.org/officeDocument/2006/relationships/printerSettings" Target="../printerSettings/printerSettings149.bin"/><Relationship Id="rId16" Type="http://schemas.openxmlformats.org/officeDocument/2006/relationships/printerSettings" Target="../printerSettings/printerSettings163.bin"/><Relationship Id="rId20" Type="http://schemas.openxmlformats.org/officeDocument/2006/relationships/printerSettings" Target="../printerSettings/printerSettings167.bin"/><Relationship Id="rId1" Type="http://schemas.openxmlformats.org/officeDocument/2006/relationships/printerSettings" Target="../printerSettings/printerSettings148.bin"/><Relationship Id="rId6" Type="http://schemas.openxmlformats.org/officeDocument/2006/relationships/printerSettings" Target="../printerSettings/printerSettings153.bin"/><Relationship Id="rId11" Type="http://schemas.openxmlformats.org/officeDocument/2006/relationships/printerSettings" Target="../printerSettings/printerSettings158.bin"/><Relationship Id="rId5" Type="http://schemas.openxmlformats.org/officeDocument/2006/relationships/printerSettings" Target="../printerSettings/printerSettings152.bin"/><Relationship Id="rId15" Type="http://schemas.openxmlformats.org/officeDocument/2006/relationships/printerSettings" Target="../printerSettings/printerSettings162.bin"/><Relationship Id="rId10" Type="http://schemas.openxmlformats.org/officeDocument/2006/relationships/printerSettings" Target="../printerSettings/printerSettings157.bin"/><Relationship Id="rId19" Type="http://schemas.openxmlformats.org/officeDocument/2006/relationships/printerSettings" Target="../printerSettings/printerSettings166.bin"/><Relationship Id="rId4" Type="http://schemas.openxmlformats.org/officeDocument/2006/relationships/printerSettings" Target="../printerSettings/printerSettings151.bin"/><Relationship Id="rId9" Type="http://schemas.openxmlformats.org/officeDocument/2006/relationships/printerSettings" Target="../printerSettings/printerSettings156.bin"/><Relationship Id="rId14" Type="http://schemas.openxmlformats.org/officeDocument/2006/relationships/printerSettings" Target="../printerSettings/printerSettings16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76.bin"/><Relationship Id="rId13" Type="http://schemas.openxmlformats.org/officeDocument/2006/relationships/printerSettings" Target="../printerSettings/printerSettings181.bin"/><Relationship Id="rId18" Type="http://schemas.openxmlformats.org/officeDocument/2006/relationships/printerSettings" Target="../printerSettings/printerSettings186.bin"/><Relationship Id="rId3" Type="http://schemas.openxmlformats.org/officeDocument/2006/relationships/printerSettings" Target="../printerSettings/printerSettings171.bin"/><Relationship Id="rId21" Type="http://schemas.openxmlformats.org/officeDocument/2006/relationships/printerSettings" Target="../printerSettings/printerSettings189.bin"/><Relationship Id="rId7" Type="http://schemas.openxmlformats.org/officeDocument/2006/relationships/printerSettings" Target="../printerSettings/printerSettings175.bin"/><Relationship Id="rId12" Type="http://schemas.openxmlformats.org/officeDocument/2006/relationships/printerSettings" Target="../printerSettings/printerSettings180.bin"/><Relationship Id="rId17" Type="http://schemas.openxmlformats.org/officeDocument/2006/relationships/printerSettings" Target="../printerSettings/printerSettings185.bin"/><Relationship Id="rId2" Type="http://schemas.openxmlformats.org/officeDocument/2006/relationships/printerSettings" Target="../printerSettings/printerSettings170.bin"/><Relationship Id="rId16" Type="http://schemas.openxmlformats.org/officeDocument/2006/relationships/printerSettings" Target="../printerSettings/printerSettings184.bin"/><Relationship Id="rId20" Type="http://schemas.openxmlformats.org/officeDocument/2006/relationships/printerSettings" Target="../printerSettings/printerSettings188.bin"/><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11" Type="http://schemas.openxmlformats.org/officeDocument/2006/relationships/printerSettings" Target="../printerSettings/printerSettings179.bin"/><Relationship Id="rId5" Type="http://schemas.openxmlformats.org/officeDocument/2006/relationships/printerSettings" Target="../printerSettings/printerSettings173.bin"/><Relationship Id="rId15" Type="http://schemas.openxmlformats.org/officeDocument/2006/relationships/printerSettings" Target="../printerSettings/printerSettings183.bin"/><Relationship Id="rId10" Type="http://schemas.openxmlformats.org/officeDocument/2006/relationships/printerSettings" Target="../printerSettings/printerSettings178.bin"/><Relationship Id="rId19" Type="http://schemas.openxmlformats.org/officeDocument/2006/relationships/printerSettings" Target="../printerSettings/printerSettings187.bin"/><Relationship Id="rId4" Type="http://schemas.openxmlformats.org/officeDocument/2006/relationships/printerSettings" Target="../printerSettings/printerSettings172.bin"/><Relationship Id="rId9" Type="http://schemas.openxmlformats.org/officeDocument/2006/relationships/printerSettings" Target="../printerSettings/printerSettings177.bin"/><Relationship Id="rId14" Type="http://schemas.openxmlformats.org/officeDocument/2006/relationships/printerSettings" Target="../printerSettings/printerSettings18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4">
    <pageSetUpPr autoPageBreaks="0"/>
  </sheetPr>
  <dimension ref="A1:IU329"/>
  <sheetViews>
    <sheetView tabSelected="1" showRuler="0" zoomScale="80" zoomScaleNormal="80" zoomScaleSheetLayoutView="75" workbookViewId="0">
      <selection activeCell="T17" sqref="T17"/>
    </sheetView>
  </sheetViews>
  <sheetFormatPr defaultColWidth="9.140625" defaultRowHeight="15"/>
  <cols>
    <col min="1" max="1" width="7.42578125" style="14" customWidth="1"/>
    <col min="2" max="2" width="5.7109375" style="6" customWidth="1"/>
    <col min="3" max="3" width="59" style="6" customWidth="1"/>
    <col min="4" max="4" width="38.28515625" style="6" customWidth="1"/>
    <col min="5" max="5" width="27.5703125" style="5" customWidth="1"/>
    <col min="6" max="6" width="32.5703125" style="6" customWidth="1"/>
    <col min="7" max="7" width="2.7109375" style="6" customWidth="1"/>
    <col min="8" max="8" width="21.140625" style="6" bestFit="1" customWidth="1"/>
    <col min="9" max="9" width="17.7109375" style="6" customWidth="1"/>
    <col min="10" max="10" width="17" style="6" hidden="1" customWidth="1"/>
    <col min="11" max="11" width="21.5703125" style="6" hidden="1" customWidth="1"/>
    <col min="12" max="12" width="14.28515625" style="6" hidden="1" customWidth="1"/>
    <col min="13" max="13" width="9.140625" style="6"/>
    <col min="14" max="14" width="12.85546875" style="6" bestFit="1" customWidth="1"/>
    <col min="15" max="16384" width="9.140625" style="6"/>
  </cols>
  <sheetData>
    <row r="1" spans="1:11">
      <c r="A1" s="83"/>
      <c r="H1" s="13"/>
    </row>
    <row r="2" spans="1:11" ht="23.25">
      <c r="A2" s="83"/>
      <c r="D2" s="192" t="s">
        <v>555</v>
      </c>
      <c r="H2" s="13"/>
    </row>
    <row r="3" spans="1:11" ht="25.5" customHeight="1" thickBot="1"/>
    <row r="4" spans="1:11" ht="27.75" customHeight="1" thickBot="1">
      <c r="A4" s="151" t="s">
        <v>553</v>
      </c>
      <c r="B4" s="146"/>
      <c r="C4" s="146"/>
      <c r="D4" s="146"/>
      <c r="E4" s="147"/>
      <c r="F4" s="148"/>
    </row>
    <row r="5" spans="1:11" s="18" customFormat="1" ht="42" customHeight="1" thickBot="1">
      <c r="A5" s="149" t="s">
        <v>69</v>
      </c>
      <c r="B5" s="271"/>
      <c r="C5" s="271"/>
      <c r="D5" s="271"/>
      <c r="E5" s="272" t="s">
        <v>31</v>
      </c>
      <c r="F5" s="150" t="s">
        <v>173</v>
      </c>
      <c r="G5" s="273"/>
      <c r="H5" s="274">
        <v>2025</v>
      </c>
      <c r="I5" s="1"/>
      <c r="J5" s="1"/>
      <c r="K5" s="1"/>
    </row>
    <row r="6" spans="1:11" s="18" customFormat="1" ht="23.25" customHeight="1">
      <c r="A6" s="88" t="s">
        <v>320</v>
      </c>
      <c r="B6" s="1"/>
      <c r="C6" s="1"/>
      <c r="D6" s="1"/>
      <c r="E6" s="2"/>
      <c r="F6" s="89"/>
      <c r="G6" s="1"/>
      <c r="H6" s="89"/>
      <c r="I6" s="1"/>
      <c r="J6" s="1"/>
      <c r="K6" s="1"/>
    </row>
    <row r="7" spans="1:11" ht="15.75">
      <c r="A7" s="23" t="s">
        <v>475</v>
      </c>
      <c r="B7" s="22"/>
      <c r="C7" s="34"/>
      <c r="D7" s="34"/>
      <c r="E7" s="269"/>
      <c r="F7" s="34"/>
      <c r="G7" s="34"/>
      <c r="H7" s="37"/>
    </row>
    <row r="8" spans="1:11" ht="15.75">
      <c r="E8" s="2"/>
      <c r="H8" s="33"/>
    </row>
    <row r="9" spans="1:11" ht="15.75">
      <c r="A9" s="2"/>
      <c r="B9" s="222" t="s">
        <v>573</v>
      </c>
      <c r="E9" s="144"/>
      <c r="F9" s="21"/>
      <c r="G9" s="21"/>
      <c r="H9" s="21"/>
    </row>
    <row r="10" spans="1:11">
      <c r="A10" s="5">
        <v>1</v>
      </c>
      <c r="B10" s="5"/>
      <c r="C10" s="275" t="s">
        <v>575</v>
      </c>
      <c r="D10" s="67"/>
      <c r="F10" s="276" t="s">
        <v>452</v>
      </c>
      <c r="H10" s="232">
        <v>135613469</v>
      </c>
      <c r="K10" s="581"/>
    </row>
    <row r="11" spans="1:11">
      <c r="A11" s="5"/>
    </row>
    <row r="12" spans="1:11">
      <c r="A12" s="5">
        <f>+A10+1</f>
        <v>2</v>
      </c>
      <c r="B12" s="5"/>
      <c r="C12" s="275" t="s">
        <v>576</v>
      </c>
      <c r="F12" s="276" t="s">
        <v>578</v>
      </c>
      <c r="H12" s="232">
        <v>2585670412</v>
      </c>
      <c r="K12" s="581"/>
    </row>
    <row r="13" spans="1:11">
      <c r="A13" s="5">
        <f>+A12+1</f>
        <v>3</v>
      </c>
      <c r="B13" s="5"/>
      <c r="C13" s="275" t="s">
        <v>577</v>
      </c>
      <c r="F13" s="276" t="s">
        <v>579</v>
      </c>
      <c r="H13" s="277">
        <v>15922942</v>
      </c>
      <c r="K13" s="582"/>
    </row>
    <row r="14" spans="1:11">
      <c r="A14" s="5">
        <f>+A13+1</f>
        <v>4</v>
      </c>
      <c r="B14" s="5"/>
      <c r="C14" s="16" t="s">
        <v>542</v>
      </c>
      <c r="D14" s="278"/>
      <c r="E14" s="279"/>
      <c r="F14" s="278" t="str">
        <f>"(Line "&amp;A12&amp;" - "&amp;A13&amp;")"</f>
        <v>(Line 2 - 3)</v>
      </c>
      <c r="G14" s="16"/>
      <c r="H14" s="280">
        <f>+H12-H13</f>
        <v>2569747470</v>
      </c>
      <c r="K14" s="233"/>
    </row>
    <row r="15" spans="1:11">
      <c r="A15" s="5"/>
      <c r="B15" s="5"/>
      <c r="E15" s="144"/>
      <c r="H15" s="21"/>
      <c r="K15" s="21"/>
    </row>
    <row r="16" spans="1:11" ht="16.5" thickBot="1">
      <c r="A16" s="5">
        <v>5</v>
      </c>
      <c r="B16" s="223" t="s">
        <v>574</v>
      </c>
      <c r="C16" s="11"/>
      <c r="D16" s="30"/>
      <c r="E16" s="281"/>
      <c r="F16" s="282" t="str">
        <f>"(Line "&amp;A10&amp;" / "&amp;A14&amp;")"</f>
        <v>(Line 1 / 4)</v>
      </c>
      <c r="G16" s="30"/>
      <c r="H16" s="29">
        <f>+H10/H14</f>
        <v>5.2773072289472867E-2</v>
      </c>
      <c r="K16" s="583"/>
    </row>
    <row r="17" spans="1:11" ht="16.5" thickTop="1">
      <c r="A17" s="5"/>
      <c r="B17" s="5"/>
      <c r="C17" s="1"/>
      <c r="E17" s="144"/>
      <c r="H17" s="10"/>
      <c r="K17" s="583"/>
    </row>
    <row r="18" spans="1:11" ht="15.75">
      <c r="A18" s="5"/>
      <c r="B18" s="1" t="s">
        <v>537</v>
      </c>
    </row>
    <row r="19" spans="1:11">
      <c r="A19" s="5">
        <f>+A16+1</f>
        <v>6</v>
      </c>
      <c r="C19" s="6" t="s">
        <v>549</v>
      </c>
      <c r="E19" s="57" t="str">
        <f>"(Note "&amp;B$291&amp;")"</f>
        <v>(Note B)</v>
      </c>
      <c r="F19" s="6" t="s">
        <v>433</v>
      </c>
      <c r="H19" s="232">
        <v>2585670412</v>
      </c>
      <c r="K19" s="582"/>
    </row>
    <row r="20" spans="1:11">
      <c r="A20" s="5">
        <f>+A19+1</f>
        <v>7</v>
      </c>
      <c r="C20" s="6" t="s">
        <v>476</v>
      </c>
      <c r="E20" s="57"/>
      <c r="F20" s="283" t="str">
        <f>"(Line "&amp;A$46&amp;")"</f>
        <v>(Line 24)</v>
      </c>
      <c r="H20" s="233">
        <f>H46</f>
        <v>0</v>
      </c>
    </row>
    <row r="21" spans="1:11">
      <c r="A21" s="5">
        <f>+A20+1</f>
        <v>8</v>
      </c>
      <c r="C21" s="16" t="s">
        <v>480</v>
      </c>
      <c r="D21" s="16"/>
      <c r="E21" s="58"/>
      <c r="F21" s="278" t="str">
        <f>"(Sum Lines "&amp;A19&amp;" &amp; "&amp;A20&amp;")"</f>
        <v>(Sum Lines 6 &amp; 7)</v>
      </c>
      <c r="G21" s="16"/>
      <c r="H21" s="280">
        <f>SUM(H19:H20)</f>
        <v>2585670412</v>
      </c>
      <c r="K21" s="233"/>
    </row>
    <row r="22" spans="1:11">
      <c r="A22" s="5"/>
      <c r="H22" s="21"/>
    </row>
    <row r="23" spans="1:11">
      <c r="A23" s="5">
        <f>+A21+1</f>
        <v>9</v>
      </c>
      <c r="C23" s="6" t="s">
        <v>419</v>
      </c>
      <c r="F23" s="6" t="s">
        <v>434</v>
      </c>
      <c r="H23" s="232">
        <v>1292065476</v>
      </c>
      <c r="I23" s="261"/>
      <c r="K23" s="582"/>
    </row>
    <row r="24" spans="1:11">
      <c r="A24" s="5">
        <f>+A23+1</f>
        <v>10</v>
      </c>
      <c r="C24" s="6" t="s">
        <v>32</v>
      </c>
      <c r="E24" s="57" t="str">
        <f>"(Note "&amp;B$290&amp;")"</f>
        <v>(Note A)</v>
      </c>
      <c r="F24" s="21" t="s">
        <v>43</v>
      </c>
      <c r="H24" s="234">
        <v>0</v>
      </c>
      <c r="K24" s="233"/>
    </row>
    <row r="25" spans="1:11">
      <c r="A25" s="5">
        <f>+A24+1</f>
        <v>11</v>
      </c>
      <c r="C25" s="6" t="s">
        <v>532</v>
      </c>
      <c r="E25" s="57" t="str">
        <f>"(Note "&amp;B$290&amp;")"</f>
        <v>(Note A)</v>
      </c>
      <c r="F25" s="21" t="s">
        <v>425</v>
      </c>
      <c r="H25" s="234">
        <v>0</v>
      </c>
      <c r="K25" s="233"/>
    </row>
    <row r="26" spans="1:11">
      <c r="A26" s="5">
        <f>+A25+1</f>
        <v>12</v>
      </c>
      <c r="C26" s="6" t="s">
        <v>33</v>
      </c>
      <c r="E26" s="57" t="str">
        <f>"(Note "&amp;B$290&amp;")"</f>
        <v>(Note A)</v>
      </c>
      <c r="F26" s="21" t="s">
        <v>425</v>
      </c>
      <c r="H26" s="234">
        <v>0</v>
      </c>
      <c r="K26" s="233"/>
    </row>
    <row r="27" spans="1:11">
      <c r="A27" s="5">
        <f>+A26+1</f>
        <v>13</v>
      </c>
      <c r="C27" s="16" t="s">
        <v>479</v>
      </c>
      <c r="D27" s="16"/>
      <c r="E27" s="58"/>
      <c r="F27" s="278" t="str">
        <f>"(Sum Lines "&amp;A23&amp;" to "&amp;A26&amp;")"</f>
        <v>(Sum Lines 9 to 12)</v>
      </c>
      <c r="G27" s="16"/>
      <c r="H27" s="280">
        <f>SUM(H23:H26)</f>
        <v>1292065476</v>
      </c>
      <c r="K27" s="233"/>
    </row>
    <row r="28" spans="1:11" ht="17.25" customHeight="1">
      <c r="A28" s="5"/>
      <c r="F28" s="21"/>
      <c r="H28" s="21"/>
    </row>
    <row r="29" spans="1:11">
      <c r="A29" s="5">
        <f>+A27+1</f>
        <v>14</v>
      </c>
      <c r="C29" s="16" t="s">
        <v>527</v>
      </c>
      <c r="D29" s="16"/>
      <c r="E29" s="58"/>
      <c r="F29" s="278" t="str">
        <f>"(Line "&amp;A21&amp;" - "&amp;A27&amp;")"</f>
        <v>(Line 8 - 13)</v>
      </c>
      <c r="G29" s="16"/>
      <c r="H29" s="280">
        <f>+H21-H27</f>
        <v>1293604936</v>
      </c>
      <c r="K29" s="233"/>
    </row>
    <row r="30" spans="1:11">
      <c r="A30" s="5"/>
    </row>
    <row r="31" spans="1:11">
      <c r="A31" s="5">
        <f>+A29+1</f>
        <v>15</v>
      </c>
      <c r="C31" s="6" t="s">
        <v>477</v>
      </c>
      <c r="F31" s="283" t="str">
        <f>"(Line "&amp;A53&amp;" - Line "&amp;A51&amp;")"</f>
        <v>(Line 29 - Line 28)</v>
      </c>
      <c r="H31" s="233">
        <f>+H53-H51</f>
        <v>141482542.62045351</v>
      </c>
      <c r="K31" s="233"/>
    </row>
    <row r="32" spans="1:11" ht="16.5" thickBot="1">
      <c r="A32" s="5">
        <f>+A31+1</f>
        <v>16</v>
      </c>
      <c r="B32" s="11" t="s">
        <v>403</v>
      </c>
      <c r="C32" s="11"/>
      <c r="D32" s="30"/>
      <c r="E32" s="59"/>
      <c r="F32" s="282" t="str">
        <f>"(Line "&amp;A31&amp;" / "&amp;A21&amp;")"</f>
        <v>(Line 15 / 8)</v>
      </c>
      <c r="G32" s="30"/>
      <c r="H32" s="29">
        <f>+H31/(H21)</f>
        <v>5.4717933872715681E-2</v>
      </c>
      <c r="K32" s="583"/>
    </row>
    <row r="33" spans="1:11" ht="15.75" thickTop="1">
      <c r="A33" s="5"/>
    </row>
    <row r="34" spans="1:11" s="8" customFormat="1">
      <c r="A34" s="5">
        <f>+A32+1</f>
        <v>17</v>
      </c>
      <c r="B34" s="5"/>
      <c r="C34" s="6" t="s">
        <v>478</v>
      </c>
      <c r="D34" s="6"/>
      <c r="E34" s="144"/>
      <c r="F34" s="283" t="str">
        <f>"(Line "&amp;A69&amp;" - Line "&amp;A51&amp;")"</f>
        <v>(Line 39 - Line 28)</v>
      </c>
      <c r="G34" s="6"/>
      <c r="H34" s="233">
        <f>+H69-H51</f>
        <v>91722927.484783679</v>
      </c>
      <c r="I34" s="6"/>
      <c r="J34" s="6"/>
      <c r="K34" s="233"/>
    </row>
    <row r="35" spans="1:11" ht="16.5" thickBot="1">
      <c r="A35" s="5">
        <f>+A34+1</f>
        <v>18</v>
      </c>
      <c r="B35" s="11" t="s">
        <v>528</v>
      </c>
      <c r="C35" s="11"/>
      <c r="D35" s="30"/>
      <c r="E35" s="59"/>
      <c r="F35" s="282" t="str">
        <f>"(Line "&amp;A34&amp;" / "&amp;A29&amp;")"</f>
        <v>(Line 17 / 14)</v>
      </c>
      <c r="G35" s="30"/>
      <c r="H35" s="29">
        <f>+H34/H29</f>
        <v>7.0904899117348208E-2</v>
      </c>
      <c r="K35" s="583"/>
    </row>
    <row r="36" spans="1:11" ht="16.5" thickTop="1">
      <c r="B36" s="5"/>
      <c r="C36" s="1"/>
      <c r="E36" s="144"/>
      <c r="H36" s="10"/>
    </row>
    <row r="37" spans="1:11" ht="15.75">
      <c r="A37" s="23" t="s">
        <v>526</v>
      </c>
      <c r="B37" s="22"/>
      <c r="C37" s="34"/>
      <c r="D37" s="34"/>
      <c r="E37" s="269"/>
      <c r="F37" s="34"/>
      <c r="G37" s="34"/>
      <c r="H37" s="37"/>
    </row>
    <row r="38" spans="1:11" ht="15.75">
      <c r="A38" s="35"/>
      <c r="B38" s="36"/>
      <c r="E38" s="2"/>
      <c r="H38" s="33"/>
    </row>
    <row r="39" spans="1:11" ht="15.75">
      <c r="A39" s="5"/>
      <c r="B39" s="1" t="s">
        <v>486</v>
      </c>
      <c r="E39" s="144"/>
      <c r="F39" s="21"/>
      <c r="G39" s="2"/>
      <c r="H39" s="21"/>
    </row>
    <row r="40" spans="1:11">
      <c r="A40" s="5">
        <f>+A35+1</f>
        <v>19</v>
      </c>
      <c r="B40" s="5"/>
      <c r="C40" s="6" t="s">
        <v>521</v>
      </c>
      <c r="E40" s="57" t="str">
        <f>"(Note "&amp;B$291&amp;")"</f>
        <v>(Note B)</v>
      </c>
      <c r="F40" s="21" t="s">
        <v>452</v>
      </c>
      <c r="H40" s="234">
        <v>135613469</v>
      </c>
      <c r="K40" s="582"/>
    </row>
    <row r="41" spans="1:11" ht="15.75">
      <c r="A41" s="5">
        <f>+A40+1</f>
        <v>20</v>
      </c>
      <c r="B41" s="5"/>
      <c r="C41" s="6" t="s">
        <v>238</v>
      </c>
      <c r="E41" s="144" t="s">
        <v>343</v>
      </c>
      <c r="F41" s="14" t="s">
        <v>344</v>
      </c>
      <c r="H41" s="234">
        <f>'6- Est &amp; Reconcile WS'!H86</f>
        <v>-3021119</v>
      </c>
      <c r="I41" s="1" t="s">
        <v>604</v>
      </c>
    </row>
    <row r="42" spans="1:11" ht="15.75">
      <c r="A42" s="5">
        <f>+A41+1</f>
        <v>21</v>
      </c>
      <c r="B42" s="5"/>
      <c r="C42" s="25" t="s">
        <v>288</v>
      </c>
      <c r="D42" s="25"/>
      <c r="E42" s="56"/>
      <c r="F42" s="24" t="s">
        <v>326</v>
      </c>
      <c r="G42" s="25"/>
      <c r="H42" s="252">
        <f>'6- Est &amp; Reconcile WS'!H103</f>
        <v>330585.875</v>
      </c>
      <c r="I42" s="222" t="s">
        <v>604</v>
      </c>
      <c r="K42" s="171"/>
    </row>
    <row r="43" spans="1:11" ht="15.75">
      <c r="A43" s="5">
        <f>+A42+1</f>
        <v>22</v>
      </c>
      <c r="B43" s="5"/>
      <c r="C43" s="1" t="s">
        <v>287</v>
      </c>
      <c r="E43" s="57"/>
      <c r="F43" s="21" t="str">
        <f>"(Line "&amp;A40&amp;" - "&amp;A41&amp;" + "&amp;A42&amp;")"</f>
        <v>(Line 19 - 20 + 21)</v>
      </c>
      <c r="H43" s="235">
        <f>+H40-H41+H42</f>
        <v>138965173.875</v>
      </c>
      <c r="K43" s="235"/>
    </row>
    <row r="44" spans="1:11">
      <c r="A44" s="5"/>
      <c r="B44" s="5"/>
      <c r="F44" s="21"/>
      <c r="H44" s="233"/>
    </row>
    <row r="45" spans="1:11">
      <c r="A45" s="5">
        <f>+A43+1</f>
        <v>23</v>
      </c>
      <c r="B45" s="5"/>
      <c r="C45" s="6" t="s">
        <v>520</v>
      </c>
      <c r="F45" s="21" t="s">
        <v>435</v>
      </c>
      <c r="H45" s="234">
        <f>31778824+15922942</f>
        <v>47701766</v>
      </c>
      <c r="K45" s="233"/>
    </row>
    <row r="46" spans="1:11">
      <c r="A46" s="5">
        <f>+A45+1</f>
        <v>24</v>
      </c>
      <c r="B46" s="5"/>
      <c r="C46" s="6" t="s">
        <v>482</v>
      </c>
      <c r="E46" s="57" t="str">
        <f>"(Notes "&amp;B$290&amp;" &amp; "&amp;B$291&amp;")"</f>
        <v>(Notes A &amp; B)</v>
      </c>
      <c r="F46" s="283" t="s">
        <v>425</v>
      </c>
      <c r="H46" s="234">
        <v>0</v>
      </c>
      <c r="K46" s="233"/>
    </row>
    <row r="47" spans="1:11">
      <c r="A47" s="5">
        <f>+A46+1</f>
        <v>25</v>
      </c>
      <c r="B47" s="5"/>
      <c r="C47" s="16" t="s">
        <v>522</v>
      </c>
      <c r="D47" s="16"/>
      <c r="E47" s="58"/>
      <c r="F47" s="21" t="str">
        <f>"(Line "&amp;A45&amp;" + "&amp;A46&amp;")"</f>
        <v>(Line 23 + 24)</v>
      </c>
      <c r="G47" s="16"/>
      <c r="H47" s="280">
        <f>SUM(H45:H46)</f>
        <v>47701766</v>
      </c>
      <c r="K47" s="233"/>
    </row>
    <row r="48" spans="1:11" ht="15.75">
      <c r="A48" s="5">
        <f>+A47+1</f>
        <v>26</v>
      </c>
      <c r="B48" s="5"/>
      <c r="C48" s="275" t="s">
        <v>573</v>
      </c>
      <c r="E48" s="144"/>
      <c r="F48" s="283" t="str">
        <f>"(Line "&amp;A$16&amp;")"</f>
        <v>(Line 5)</v>
      </c>
      <c r="G48" s="4"/>
      <c r="H48" s="284">
        <f>H16</f>
        <v>5.2773072289472867E-2</v>
      </c>
      <c r="K48" s="591"/>
    </row>
    <row r="49" spans="1:12" ht="15.75">
      <c r="A49" s="5">
        <f>+A48+1</f>
        <v>27</v>
      </c>
      <c r="C49" s="9" t="s">
        <v>484</v>
      </c>
      <c r="D49" s="16"/>
      <c r="E49" s="279"/>
      <c r="F49" s="21" t="str">
        <f>"(Line "&amp;A47&amp;" * "&amp;A48&amp;")"</f>
        <v>(Line 25 * 26)</v>
      </c>
      <c r="G49" s="16"/>
      <c r="H49" s="239">
        <f>+H48*H47</f>
        <v>2517368.7454535188</v>
      </c>
      <c r="K49" s="235"/>
    </row>
    <row r="50" spans="1:12" ht="15.75">
      <c r="A50" s="5"/>
      <c r="C50" s="1"/>
      <c r="E50" s="56"/>
      <c r="H50" s="21"/>
      <c r="K50" s="21"/>
    </row>
    <row r="51" spans="1:12" ht="15.75">
      <c r="A51" s="5">
        <f>+A49+1</f>
        <v>28</v>
      </c>
      <c r="B51" s="5"/>
      <c r="C51" s="9" t="s">
        <v>131</v>
      </c>
      <c r="D51" s="63"/>
      <c r="E51" s="57" t="str">
        <f>"(Note "&amp;B$295&amp;")"</f>
        <v>(Note C)</v>
      </c>
      <c r="F51" s="278" t="s">
        <v>35</v>
      </c>
      <c r="G51" s="16"/>
      <c r="H51" s="240">
        <v>30753148</v>
      </c>
      <c r="I51" s="251" t="s">
        <v>599</v>
      </c>
      <c r="K51" s="233"/>
      <c r="L51" s="251"/>
    </row>
    <row r="52" spans="1:12" ht="15.75">
      <c r="A52" s="5"/>
      <c r="C52" s="1"/>
      <c r="H52" s="21"/>
    </row>
    <row r="53" spans="1:12" s="1" customFormat="1" ht="16.5" thickBot="1">
      <c r="A53" s="5">
        <f>+A51+1</f>
        <v>29</v>
      </c>
      <c r="B53" s="11" t="s">
        <v>481</v>
      </c>
      <c r="C53" s="11"/>
      <c r="D53" s="11"/>
      <c r="E53" s="60"/>
      <c r="F53" s="12" t="str">
        <f>"(Line "&amp;A43&amp;" + "&amp;A49&amp;" + "&amp;A51&amp;")"</f>
        <v>(Line 22 + 27 + 28)</v>
      </c>
      <c r="G53" s="11"/>
      <c r="H53" s="241">
        <f>SUM(H43,H49,H51)</f>
        <v>172235690.62045351</v>
      </c>
      <c r="K53" s="235"/>
    </row>
    <row r="54" spans="1:12" ht="15.75" thickTop="1">
      <c r="A54" s="5"/>
    </row>
    <row r="55" spans="1:12" ht="15.75">
      <c r="A55" s="5"/>
      <c r="B55" s="1" t="s">
        <v>472</v>
      </c>
      <c r="C55" s="1"/>
      <c r="D55" s="21"/>
      <c r="E55" s="144"/>
      <c r="F55" s="21"/>
      <c r="G55" s="285"/>
      <c r="H55" s="21"/>
    </row>
    <row r="56" spans="1:12">
      <c r="A56" s="5"/>
      <c r="F56" s="21"/>
      <c r="G56" s="21"/>
      <c r="H56" s="21"/>
    </row>
    <row r="57" spans="1:12" ht="15.75">
      <c r="A57" s="5">
        <f>+A53+1</f>
        <v>30</v>
      </c>
      <c r="B57" s="5"/>
      <c r="C57" s="6" t="s">
        <v>548</v>
      </c>
      <c r="E57" s="57" t="str">
        <f>"(Note "&amp;B$291&amp;")"</f>
        <v>(Note B)</v>
      </c>
      <c r="F57" s="21" t="s">
        <v>453</v>
      </c>
      <c r="H57" s="234">
        <v>49226607</v>
      </c>
      <c r="I57" s="1"/>
      <c r="K57" s="233"/>
    </row>
    <row r="58" spans="1:12">
      <c r="A58" s="5"/>
      <c r="B58" s="5"/>
      <c r="F58" s="21"/>
      <c r="H58" s="21"/>
      <c r="K58" s="233"/>
    </row>
    <row r="59" spans="1:12" ht="15.75">
      <c r="A59" s="5">
        <f>+A57+1</f>
        <v>31</v>
      </c>
      <c r="B59" s="5"/>
      <c r="C59" s="6" t="s">
        <v>62</v>
      </c>
      <c r="F59" s="21" t="s">
        <v>436</v>
      </c>
      <c r="H59" s="234">
        <v>10100002</v>
      </c>
      <c r="I59" s="1"/>
      <c r="K59" s="233"/>
    </row>
    <row r="60" spans="1:12">
      <c r="A60" s="5">
        <f t="shared" ref="A60:A65" si="0">+A59+1</f>
        <v>32</v>
      </c>
      <c r="B60" s="5"/>
      <c r="C60" s="6" t="str">
        <f>+C24</f>
        <v>Accumulated Intangible Amortization</v>
      </c>
      <c r="F60" s="21" t="str">
        <f>"(Line "&amp;A$24&amp;")"</f>
        <v>(Line 10)</v>
      </c>
      <c r="H60" s="233">
        <f>+H24</f>
        <v>0</v>
      </c>
      <c r="K60" s="233"/>
    </row>
    <row r="61" spans="1:12">
      <c r="A61" s="5">
        <f t="shared" si="0"/>
        <v>33</v>
      </c>
      <c r="B61" s="5"/>
      <c r="C61" s="6" t="str">
        <f>+C25</f>
        <v>Accumulated Common Amortization - Electric</v>
      </c>
      <c r="E61" s="57"/>
      <c r="F61" s="21" t="str">
        <f>"(Line "&amp;A$25&amp;")"</f>
        <v>(Line 11)</v>
      </c>
      <c r="H61" s="233">
        <f>+H25</f>
        <v>0</v>
      </c>
      <c r="K61" s="233"/>
    </row>
    <row r="62" spans="1:12">
      <c r="A62" s="5">
        <f t="shared" si="0"/>
        <v>34</v>
      </c>
      <c r="B62" s="5"/>
      <c r="C62" s="25" t="s">
        <v>483</v>
      </c>
      <c r="D62" s="25"/>
      <c r="E62" s="65"/>
      <c r="F62" s="283" t="str">
        <f>"(Line "&amp;A$26&amp;")"</f>
        <v>(Line 12)</v>
      </c>
      <c r="H62" s="252">
        <f>+H26</f>
        <v>0</v>
      </c>
      <c r="K62" s="233"/>
    </row>
    <row r="63" spans="1:12">
      <c r="A63" s="5">
        <f t="shared" si="0"/>
        <v>35</v>
      </c>
      <c r="B63" s="5"/>
      <c r="C63" s="6" t="s">
        <v>479</v>
      </c>
      <c r="E63" s="144"/>
      <c r="F63" s="21" t="str">
        <f>"(Sum Lines "&amp;A59&amp;" to "&amp;A62&amp;")"</f>
        <v>(Sum Lines 31 to 34)</v>
      </c>
      <c r="G63" s="21"/>
      <c r="H63" s="233">
        <f>SUM(H59:H62)</f>
        <v>10100002</v>
      </c>
      <c r="K63" s="233"/>
    </row>
    <row r="64" spans="1:12">
      <c r="A64" s="5">
        <f t="shared" si="0"/>
        <v>36</v>
      </c>
      <c r="B64" s="5"/>
      <c r="C64" s="6" t="str">
        <f>+C48</f>
        <v>Classified Gross Plant Allocation Factor</v>
      </c>
      <c r="E64" s="144"/>
      <c r="F64" s="283" t="str">
        <f>"(Line "&amp;A$16&amp;")"</f>
        <v>(Line 5)</v>
      </c>
      <c r="G64" s="21"/>
      <c r="H64" s="286">
        <f>+H16</f>
        <v>5.2773072289472867E-2</v>
      </c>
      <c r="K64" s="591"/>
    </row>
    <row r="65" spans="1:12" ht="15.75">
      <c r="A65" s="5">
        <f t="shared" si="0"/>
        <v>37</v>
      </c>
      <c r="C65" s="9" t="s">
        <v>509</v>
      </c>
      <c r="D65" s="16"/>
      <c r="E65" s="58"/>
      <c r="F65" s="21" t="str">
        <f>"(Line "&amp;A63&amp;" * "&amp;A64&amp;")"</f>
        <v>(Line 35 * 36)</v>
      </c>
      <c r="G65" s="16"/>
      <c r="H65" s="239">
        <f>+H64*H63</f>
        <v>533008.13566982048</v>
      </c>
      <c r="K65" s="235"/>
    </row>
    <row r="66" spans="1:12">
      <c r="A66" s="5"/>
    </row>
    <row r="67" spans="1:12" ht="16.5" thickBot="1">
      <c r="A67" s="5">
        <f>+A65+1</f>
        <v>38</v>
      </c>
      <c r="B67" s="11" t="s">
        <v>523</v>
      </c>
      <c r="C67" s="11"/>
      <c r="D67" s="11"/>
      <c r="E67" s="60"/>
      <c r="F67" s="12" t="str">
        <f>"(Line "&amp;A57&amp;" + "&amp;A65&amp;")"</f>
        <v>(Line 30 + 37)</v>
      </c>
      <c r="G67" s="11"/>
      <c r="H67" s="241">
        <f>+H65+H57</f>
        <v>49759615.13566982</v>
      </c>
      <c r="K67" s="235"/>
    </row>
    <row r="68" spans="1:12" ht="15.75" thickTop="1">
      <c r="A68" s="5"/>
    </row>
    <row r="69" spans="1:12" ht="16.5" thickBot="1">
      <c r="A69" s="5">
        <f>+A67+1</f>
        <v>39</v>
      </c>
      <c r="B69" s="11" t="s">
        <v>524</v>
      </c>
      <c r="C69" s="11"/>
      <c r="D69" s="11"/>
      <c r="E69" s="60"/>
      <c r="F69" s="12" t="str">
        <f>"(Line "&amp;A53&amp;" - "&amp;A67&amp;")"</f>
        <v>(Line 29 - 38)</v>
      </c>
      <c r="G69" s="11"/>
      <c r="H69" s="241">
        <f>+H53-H67</f>
        <v>122476075.48478368</v>
      </c>
      <c r="K69" s="235"/>
    </row>
    <row r="70" spans="1:12" ht="15.75" thickTop="1">
      <c r="A70" s="5"/>
    </row>
    <row r="71" spans="1:12" ht="15.75">
      <c r="A71" s="23" t="s">
        <v>485</v>
      </c>
      <c r="B71" s="34"/>
      <c r="C71" s="34"/>
      <c r="D71" s="34"/>
      <c r="E71" s="269"/>
      <c r="F71" s="34"/>
      <c r="G71" s="34"/>
      <c r="H71" s="34"/>
    </row>
    <row r="72" spans="1:12">
      <c r="A72" s="77"/>
      <c r="B72" s="78"/>
      <c r="C72" s="78"/>
      <c r="D72" s="78"/>
    </row>
    <row r="73" spans="1:12" ht="15.75">
      <c r="A73" s="5"/>
      <c r="B73" s="27" t="s">
        <v>100</v>
      </c>
      <c r="E73" s="13"/>
      <c r="H73" s="21"/>
    </row>
    <row r="74" spans="1:12" ht="15.75">
      <c r="A74" s="5">
        <f>+A69+1</f>
        <v>40</v>
      </c>
      <c r="B74" s="27"/>
      <c r="C74" s="6" t="s">
        <v>126</v>
      </c>
      <c r="F74" s="14" t="s">
        <v>327</v>
      </c>
      <c r="H74" s="233">
        <f>+'1 - ADIT'!H17</f>
        <v>0</v>
      </c>
      <c r="I74" s="251" t="s">
        <v>600</v>
      </c>
      <c r="J74" s="21"/>
      <c r="K74" s="233"/>
    </row>
    <row r="75" spans="1:12">
      <c r="A75" s="5">
        <f>+A74+1</f>
        <v>41</v>
      </c>
      <c r="C75" s="6" t="s">
        <v>47</v>
      </c>
      <c r="D75" s="185" t="s">
        <v>359</v>
      </c>
      <c r="E75" s="57" t="str">
        <f>"(Notes "&amp;B$290&amp;" &amp; "&amp;B$300&amp;")"</f>
        <v>(Notes A &amp; I)</v>
      </c>
      <c r="F75" s="21" t="s">
        <v>454</v>
      </c>
      <c r="H75" s="234">
        <v>0</v>
      </c>
      <c r="I75" s="251" t="s">
        <v>600</v>
      </c>
      <c r="K75" s="233"/>
      <c r="L75" s="251"/>
    </row>
    <row r="76" spans="1:12">
      <c r="A76" s="5">
        <f>+A75+1</f>
        <v>42</v>
      </c>
      <c r="C76" s="14" t="s">
        <v>487</v>
      </c>
      <c r="F76" s="283" t="str">
        <f>"(Line "&amp;A35&amp;")"</f>
        <v>(Line 18)</v>
      </c>
      <c r="H76" s="17">
        <f>+H$35</f>
        <v>7.0904899117348208E-2</v>
      </c>
      <c r="K76" s="17"/>
    </row>
    <row r="77" spans="1:12" ht="15.75">
      <c r="A77" s="5">
        <f>+A76+1</f>
        <v>43</v>
      </c>
      <c r="C77" s="43" t="s">
        <v>510</v>
      </c>
      <c r="D77" s="16"/>
      <c r="E77" s="58"/>
      <c r="F77" s="21" t="str">
        <f>"(Line "&amp;A75&amp;" * "&amp;A76&amp;") + Line "&amp;A74</f>
        <v>(Line 41 * 42) + Line 40</v>
      </c>
      <c r="G77" s="16"/>
      <c r="H77" s="242">
        <f>+H74+H75*H76</f>
        <v>0</v>
      </c>
      <c r="K77" s="243"/>
    </row>
    <row r="78" spans="1:12" ht="15.75">
      <c r="A78" s="5"/>
      <c r="C78" s="27"/>
      <c r="H78" s="87"/>
    </row>
    <row r="79" spans="1:12" ht="15.75">
      <c r="A79" s="5"/>
      <c r="B79" s="1" t="s">
        <v>358</v>
      </c>
      <c r="C79" s="27"/>
      <c r="F79" s="21"/>
      <c r="H79" s="170"/>
    </row>
    <row r="80" spans="1:12" ht="15.75">
      <c r="A80" s="5">
        <f>+A77+1</f>
        <v>44</v>
      </c>
      <c r="C80" s="27" t="s">
        <v>552</v>
      </c>
      <c r="E80" s="5" t="s">
        <v>359</v>
      </c>
      <c r="F80" s="6" t="s">
        <v>329</v>
      </c>
      <c r="H80" s="243">
        <f>-'5 - Cost Support 1'!I105</f>
        <v>-96356.595877771993</v>
      </c>
      <c r="I80" s="251" t="s">
        <v>599</v>
      </c>
      <c r="K80" s="233"/>
    </row>
    <row r="81" spans="1:12">
      <c r="A81" s="5"/>
      <c r="B81" s="13"/>
      <c r="F81" s="87"/>
      <c r="G81" s="87"/>
    </row>
    <row r="82" spans="1:12" ht="15.75">
      <c r="A82" s="5"/>
      <c r="B82" s="27" t="s">
        <v>473</v>
      </c>
      <c r="C82" s="14"/>
      <c r="F82" s="287"/>
      <c r="G82" s="288"/>
    </row>
    <row r="83" spans="1:12" ht="15.75">
      <c r="A83" s="5">
        <f>+A80+1</f>
        <v>45</v>
      </c>
      <c r="B83" s="265"/>
      <c r="C83" s="24" t="s">
        <v>360</v>
      </c>
      <c r="D83" s="65"/>
      <c r="E83" s="65" t="str">
        <f>"(Note "&amp;B$290&amp;")"</f>
        <v>(Note A)</v>
      </c>
      <c r="F83" s="24" t="s">
        <v>329</v>
      </c>
      <c r="G83" s="288"/>
      <c r="H83" s="289">
        <f>+'5 - Cost Support 1'!F116</f>
        <v>858484.58136912028</v>
      </c>
      <c r="J83" s="21"/>
      <c r="K83" s="233"/>
    </row>
    <row r="84" spans="1:12" ht="15.75">
      <c r="A84" s="5">
        <f>+A83+1</f>
        <v>46</v>
      </c>
      <c r="B84" s="13"/>
      <c r="C84" s="1" t="s">
        <v>455</v>
      </c>
      <c r="D84" s="16"/>
      <c r="E84" s="58"/>
      <c r="F84" s="21" t="str">
        <f>"(Line "&amp;A83&amp;")"</f>
        <v>(Line 45)</v>
      </c>
      <c r="G84" s="290"/>
      <c r="H84" s="242">
        <f>+H83</f>
        <v>858484.58136912028</v>
      </c>
      <c r="J84" s="21"/>
      <c r="K84" s="243"/>
    </row>
    <row r="85" spans="1:12">
      <c r="A85" s="5"/>
      <c r="B85" s="13"/>
      <c r="F85" s="87"/>
      <c r="G85" s="87"/>
    </row>
    <row r="86" spans="1:12">
      <c r="A86" s="5"/>
      <c r="B86" s="13"/>
      <c r="C86" s="14"/>
      <c r="F86" s="288"/>
      <c r="G86" s="288"/>
      <c r="H86" s="17"/>
    </row>
    <row r="87" spans="1:12" ht="15.75">
      <c r="A87" s="5"/>
      <c r="B87" s="27" t="s">
        <v>470</v>
      </c>
      <c r="E87" s="28"/>
      <c r="F87" s="288"/>
      <c r="G87" s="288"/>
      <c r="H87" s="17"/>
    </row>
    <row r="88" spans="1:12">
      <c r="A88" s="5">
        <f>+A84+1</f>
        <v>47</v>
      </c>
      <c r="C88" s="6" t="s">
        <v>489</v>
      </c>
      <c r="E88" s="57" t="str">
        <f>"(Note "&amp;B$290&amp;")"</f>
        <v>(Note A)</v>
      </c>
      <c r="F88" s="14" t="s">
        <v>437</v>
      </c>
      <c r="H88" s="234">
        <v>0</v>
      </c>
      <c r="I88" s="251" t="s">
        <v>599</v>
      </c>
      <c r="K88" s="233"/>
      <c r="L88" s="251"/>
    </row>
    <row r="89" spans="1:12">
      <c r="A89" s="5">
        <f>+A88+1</f>
        <v>48</v>
      </c>
      <c r="B89" s="13"/>
      <c r="C89" s="291" t="s">
        <v>574</v>
      </c>
      <c r="D89" s="24"/>
      <c r="E89" s="56"/>
      <c r="F89" s="283" t="str">
        <f>"(Line "&amp;A$16&amp;")"</f>
        <v>(Line 5)</v>
      </c>
      <c r="G89" s="292"/>
      <c r="H89" s="17">
        <f>H16</f>
        <v>5.2773072289472867E-2</v>
      </c>
      <c r="K89" s="17"/>
    </row>
    <row r="90" spans="1:12" ht="15.75">
      <c r="A90" s="5">
        <f>+A89+1</f>
        <v>49</v>
      </c>
      <c r="B90" s="13"/>
      <c r="C90" s="14" t="s">
        <v>547</v>
      </c>
      <c r="F90" s="21" t="str">
        <f>"(Line "&amp;A88&amp;" * "&amp;A89&amp;")"</f>
        <v>(Line 47 * 48)</v>
      </c>
      <c r="G90" s="288"/>
      <c r="H90" s="239">
        <f>+H88*H89</f>
        <v>0</v>
      </c>
      <c r="K90" s="235"/>
    </row>
    <row r="91" spans="1:12">
      <c r="A91" s="5">
        <f>+A90+1</f>
        <v>50</v>
      </c>
      <c r="B91" s="13"/>
      <c r="C91" s="14" t="s">
        <v>457</v>
      </c>
      <c r="F91" s="24" t="s">
        <v>538</v>
      </c>
      <c r="G91" s="288"/>
      <c r="H91" s="234">
        <v>20338</v>
      </c>
      <c r="K91" s="171"/>
    </row>
    <row r="92" spans="1:12" ht="18" customHeight="1">
      <c r="A92" s="5">
        <f>+A91+1</f>
        <v>51</v>
      </c>
      <c r="B92" s="13"/>
      <c r="C92" s="9" t="s">
        <v>469</v>
      </c>
      <c r="D92" s="9"/>
      <c r="E92" s="293"/>
      <c r="F92" s="21" t="str">
        <f>"(Line "&amp;A90&amp;" + "&amp;A91&amp;")"</f>
        <v>(Line 49 + 50)</v>
      </c>
      <c r="G92" s="294"/>
      <c r="H92" s="239">
        <f>SUM(H90:H91)</f>
        <v>20338</v>
      </c>
      <c r="K92" s="235"/>
    </row>
    <row r="93" spans="1:12">
      <c r="A93" s="5"/>
      <c r="B93" s="13"/>
      <c r="C93" s="14"/>
      <c r="F93" s="288"/>
      <c r="G93" s="288"/>
    </row>
    <row r="94" spans="1:12" ht="15.75">
      <c r="A94" s="5"/>
      <c r="B94" s="27" t="s">
        <v>474</v>
      </c>
      <c r="F94" s="288"/>
      <c r="G94" s="288"/>
    </row>
    <row r="95" spans="1:12">
      <c r="A95" s="5">
        <f>+A92+1</f>
        <v>52</v>
      </c>
      <c r="B95" s="13"/>
      <c r="C95" s="14" t="s">
        <v>545</v>
      </c>
      <c r="D95" s="14"/>
      <c r="F95" s="21" t="str">
        <f>"(Line "&amp;A$142&amp;")"</f>
        <v>(Line 85)</v>
      </c>
      <c r="G95" s="288"/>
      <c r="H95" s="289">
        <f>+H142</f>
        <v>6421340.1372395102</v>
      </c>
      <c r="K95" s="289"/>
    </row>
    <row r="96" spans="1:12">
      <c r="A96" s="5">
        <f>+A95+1</f>
        <v>53</v>
      </c>
      <c r="B96" s="13"/>
      <c r="C96" s="14" t="s">
        <v>539</v>
      </c>
      <c r="D96" s="14"/>
      <c r="F96" s="24" t="s">
        <v>36</v>
      </c>
      <c r="H96" s="295">
        <v>0.125</v>
      </c>
      <c r="K96" s="592"/>
    </row>
    <row r="97" spans="1:12" s="18" customFormat="1" ht="15.75">
      <c r="A97" s="5">
        <f>+A96+1</f>
        <v>54</v>
      </c>
      <c r="B97" s="4"/>
      <c r="C97" s="43" t="s">
        <v>456</v>
      </c>
      <c r="D97" s="43"/>
      <c r="E97" s="293"/>
      <c r="F97" s="21" t="str">
        <f>"(Line "&amp;A95&amp;" * "&amp;A96&amp;")"</f>
        <v>(Line 52 * 53)</v>
      </c>
      <c r="G97" s="9"/>
      <c r="H97" s="242">
        <f>+H95*H96</f>
        <v>802667.51715493877</v>
      </c>
      <c r="I97" s="1"/>
      <c r="J97" s="1"/>
      <c r="K97" s="243"/>
    </row>
    <row r="98" spans="1:12" s="18" customFormat="1" ht="15.75">
      <c r="A98" s="5"/>
      <c r="B98" s="4"/>
      <c r="C98" s="27"/>
      <c r="D98" s="27"/>
      <c r="E98" s="2"/>
      <c r="F98" s="21"/>
      <c r="G98" s="1"/>
      <c r="H98" s="170"/>
      <c r="I98" s="1"/>
      <c r="J98" s="1"/>
      <c r="K98" s="1"/>
    </row>
    <row r="99" spans="1:12" s="18" customFormat="1" ht="15.75">
      <c r="A99" s="1"/>
      <c r="B99" s="27" t="s">
        <v>159</v>
      </c>
      <c r="C99" s="1"/>
      <c r="D99" s="27"/>
      <c r="E99" s="1"/>
      <c r="F99" s="21"/>
      <c r="G99" s="1"/>
      <c r="H99" s="170"/>
      <c r="I99" s="1"/>
      <c r="J99" s="1"/>
      <c r="K99" s="1"/>
    </row>
    <row r="100" spans="1:12">
      <c r="A100" s="5">
        <f>+A97+1</f>
        <v>55</v>
      </c>
      <c r="C100" s="6" t="s">
        <v>160</v>
      </c>
      <c r="E100" s="57" t="str">
        <f>"(Note "&amp;B$310&amp;")"</f>
        <v>(Note N)</v>
      </c>
      <c r="F100" s="6" t="s">
        <v>162</v>
      </c>
      <c r="H100" s="234">
        <v>0</v>
      </c>
      <c r="I100" s="251" t="s">
        <v>599</v>
      </c>
      <c r="K100" s="233"/>
      <c r="L100" s="251"/>
    </row>
    <row r="101" spans="1:12">
      <c r="A101" s="5">
        <f>+A100+1</f>
        <v>56</v>
      </c>
      <c r="C101" s="25" t="s">
        <v>289</v>
      </c>
      <c r="D101" s="25"/>
      <c r="E101" s="65" t="str">
        <f>+E100</f>
        <v>(Note N)</v>
      </c>
      <c r="F101" s="25" t="str">
        <f>+F100</f>
        <v>From PJM</v>
      </c>
      <c r="H101" s="244">
        <v>0</v>
      </c>
      <c r="I101" s="251" t="s">
        <v>599</v>
      </c>
      <c r="K101" s="233"/>
      <c r="L101" s="251"/>
    </row>
    <row r="102" spans="1:12" ht="15.75">
      <c r="A102" s="5">
        <f>+A101+1</f>
        <v>57</v>
      </c>
      <c r="C102" s="6" t="s">
        <v>161</v>
      </c>
      <c r="F102" s="21" t="str">
        <f>"(Line "&amp;A100&amp;" - "&amp;A101&amp;")"</f>
        <v>(Line 55 - 56)</v>
      </c>
      <c r="H102" s="235">
        <f>+H100+H101</f>
        <v>0</v>
      </c>
      <c r="K102" s="235"/>
    </row>
    <row r="103" spans="1:12">
      <c r="A103" s="5"/>
    </row>
    <row r="104" spans="1:12" ht="16.5" thickBot="1">
      <c r="A104" s="5">
        <f>+A102+1</f>
        <v>58</v>
      </c>
      <c r="B104" s="11" t="s">
        <v>540</v>
      </c>
      <c r="C104" s="11"/>
      <c r="D104" s="11"/>
      <c r="E104" s="60"/>
      <c r="F104" s="282" t="str">
        <f>"(Line "&amp;A77&amp;" + "&amp;A80&amp;" + "&amp;A84&amp;" + "&amp;A92&amp;" + "&amp;A97&amp;" - "&amp;A102&amp;")"</f>
        <v>(Line 43 + 44 + 46 + 51 + 54 - 57)</v>
      </c>
      <c r="G104" s="11"/>
      <c r="H104" s="241">
        <f>SUM(H77,H80,H83,H92,H97,H102)</f>
        <v>1585133.502646287</v>
      </c>
      <c r="K104" s="235"/>
    </row>
    <row r="105" spans="1:12" ht="15.75" thickTop="1">
      <c r="A105" s="5"/>
    </row>
    <row r="106" spans="1:12" s="8" customFormat="1" ht="16.5" thickBot="1">
      <c r="A106" s="5">
        <f>+A104+1</f>
        <v>59</v>
      </c>
      <c r="B106" s="11" t="s">
        <v>529</v>
      </c>
      <c r="C106" s="11"/>
      <c r="D106" s="11"/>
      <c r="E106" s="60"/>
      <c r="F106" s="282" t="str">
        <f>"(Line "&amp;A69&amp;" + "&amp;A104&amp;")"</f>
        <v>(Line 39 + 58)</v>
      </c>
      <c r="G106" s="11"/>
      <c r="H106" s="241">
        <f>+H69+H104</f>
        <v>124061208.98742996</v>
      </c>
      <c r="I106" s="6"/>
      <c r="J106" s="21"/>
      <c r="K106" s="235"/>
    </row>
    <row r="107" spans="1:12" ht="15.75" thickTop="1"/>
    <row r="108" spans="1:12" ht="15.75">
      <c r="A108" s="23" t="s">
        <v>41</v>
      </c>
      <c r="B108" s="22"/>
      <c r="C108" s="267"/>
      <c r="D108" s="34"/>
      <c r="E108" s="269"/>
      <c r="F108" s="34"/>
      <c r="G108" s="34"/>
      <c r="H108" s="37"/>
    </row>
    <row r="109" spans="1:12" ht="15.75">
      <c r="A109" s="6"/>
      <c r="E109" s="2"/>
      <c r="H109" s="598"/>
    </row>
    <row r="110" spans="1:12" ht="15.75">
      <c r="A110" s="5"/>
      <c r="B110" s="1" t="s">
        <v>515</v>
      </c>
      <c r="D110" s="21"/>
      <c r="E110" s="144"/>
      <c r="G110" s="21"/>
      <c r="H110" s="21"/>
    </row>
    <row r="111" spans="1:12" ht="15.75">
      <c r="A111" s="5">
        <f>+A106+1</f>
        <v>60</v>
      </c>
      <c r="B111" s="5"/>
      <c r="C111" s="6" t="s">
        <v>515</v>
      </c>
      <c r="E111" s="57" t="str">
        <f>"(Note "&amp;B$316&amp;")"</f>
        <v>(Note Q)</v>
      </c>
      <c r="F111" s="21" t="s">
        <v>598</v>
      </c>
      <c r="G111" s="2"/>
      <c r="H111" s="234">
        <f>223509358-6547557-715122</f>
        <v>216246679</v>
      </c>
      <c r="I111" s="596"/>
      <c r="K111" s="233"/>
      <c r="L111" s="171"/>
    </row>
    <row r="112" spans="1:12" ht="15.75">
      <c r="A112" s="5">
        <f>A111+1</f>
        <v>61</v>
      </c>
      <c r="B112" s="5"/>
      <c r="C112" s="6" t="s">
        <v>81</v>
      </c>
      <c r="F112" s="21" t="s">
        <v>329</v>
      </c>
      <c r="G112" s="2"/>
      <c r="H112" s="233">
        <f>'5 - Cost Support 1'!G136</f>
        <v>0</v>
      </c>
      <c r="I112" s="251" t="s">
        <v>599</v>
      </c>
      <c r="K112" s="233"/>
    </row>
    <row r="113" spans="1:11" ht="15.75">
      <c r="A113" s="5">
        <f>A112+1</f>
        <v>62</v>
      </c>
      <c r="B113" s="5"/>
      <c r="C113" s="6" t="s">
        <v>206</v>
      </c>
      <c r="F113" s="21" t="s">
        <v>329</v>
      </c>
      <c r="G113" s="2"/>
      <c r="H113" s="233">
        <f>'5 - Cost Support 1'!J137</f>
        <v>0</v>
      </c>
      <c r="I113" s="251" t="s">
        <v>599</v>
      </c>
      <c r="K113" s="233"/>
    </row>
    <row r="114" spans="1:11">
      <c r="A114" s="5">
        <f>+A113+1</f>
        <v>63</v>
      </c>
      <c r="B114" s="5"/>
      <c r="C114" s="6" t="s">
        <v>42</v>
      </c>
      <c r="F114" s="21" t="s">
        <v>438</v>
      </c>
      <c r="H114" s="234">
        <v>212719608</v>
      </c>
      <c r="K114" s="233"/>
    </row>
    <row r="115" spans="1:11">
      <c r="A115" s="5">
        <f>+A114+1</f>
        <v>64</v>
      </c>
      <c r="B115" s="5"/>
      <c r="C115" s="6" t="s">
        <v>218</v>
      </c>
      <c r="E115" s="57" t="str">
        <f>"(Note "&amp;B$313&amp;")"</f>
        <v>(Note O)</v>
      </c>
      <c r="F115" s="21" t="s">
        <v>164</v>
      </c>
      <c r="H115" s="234">
        <v>0</v>
      </c>
      <c r="K115" s="233"/>
    </row>
    <row r="116" spans="1:11">
      <c r="A116" s="5">
        <f>+A115+1</f>
        <v>65</v>
      </c>
      <c r="B116" s="5"/>
      <c r="C116" s="6" t="s">
        <v>516</v>
      </c>
      <c r="D116" s="615" t="s">
        <v>624</v>
      </c>
      <c r="E116" s="65" t="str">
        <f>"(Note "&amp;B$290&amp;")"</f>
        <v>(Note A)</v>
      </c>
      <c r="F116" s="283" t="s">
        <v>439</v>
      </c>
      <c r="H116" s="234">
        <v>0</v>
      </c>
      <c r="K116" s="233"/>
    </row>
    <row r="117" spans="1:11" ht="15.75">
      <c r="A117" s="5">
        <f>+A116+1</f>
        <v>66</v>
      </c>
      <c r="C117" s="9" t="s">
        <v>515</v>
      </c>
      <c r="D117" s="16"/>
      <c r="E117" s="58"/>
      <c r="F117" s="21" t="str">
        <f>"(Lines "&amp;A111&amp;" - "&amp;A114&amp;" + "&amp;A115&amp;" + "&amp;A116&amp;")"</f>
        <v>(Lines 60 - 63 + 64 + 65)</v>
      </c>
      <c r="G117" s="16"/>
      <c r="H117" s="239">
        <f>+H111-H112+H113-H114+H115+H116</f>
        <v>3527071</v>
      </c>
      <c r="K117" s="235"/>
    </row>
    <row r="118" spans="1:11" ht="15.75">
      <c r="A118" s="5"/>
      <c r="B118" s="5"/>
      <c r="C118" s="1"/>
      <c r="E118" s="144"/>
      <c r="H118" s="599"/>
    </row>
    <row r="119" spans="1:11" ht="15.75">
      <c r="A119" s="5"/>
      <c r="B119" s="1" t="s">
        <v>460</v>
      </c>
      <c r="E119" s="144"/>
      <c r="H119" s="10"/>
    </row>
    <row r="120" spans="1:11">
      <c r="A120" s="5">
        <f>+A117+1</f>
        <v>67</v>
      </c>
      <c r="B120" s="5"/>
      <c r="C120" s="6" t="s">
        <v>517</v>
      </c>
      <c r="E120" s="57" t="str">
        <f>"(Note "&amp;B$290&amp;")"</f>
        <v>(Note A)</v>
      </c>
      <c r="F120" s="21" t="s">
        <v>425</v>
      </c>
      <c r="H120" s="234">
        <v>0</v>
      </c>
      <c r="K120" s="233"/>
    </row>
    <row r="121" spans="1:11">
      <c r="A121" s="5">
        <f t="shared" ref="A121:A129" si="1">+A120+1</f>
        <v>68</v>
      </c>
      <c r="B121" s="5"/>
      <c r="C121" s="6" t="s">
        <v>519</v>
      </c>
      <c r="F121" s="21" t="s">
        <v>440</v>
      </c>
      <c r="H121" s="234">
        <f>55214068-49864</f>
        <v>55164204</v>
      </c>
      <c r="K121" s="233"/>
    </row>
    <row r="122" spans="1:11">
      <c r="A122" s="5">
        <f>+A121+1</f>
        <v>69</v>
      </c>
      <c r="B122" s="5"/>
      <c r="C122" s="6" t="s">
        <v>48</v>
      </c>
      <c r="D122" s="21"/>
      <c r="F122" s="6" t="s">
        <v>441</v>
      </c>
      <c r="H122" s="234">
        <v>4897195</v>
      </c>
      <c r="K122" s="233"/>
    </row>
    <row r="123" spans="1:11">
      <c r="A123" s="5">
        <f t="shared" si="1"/>
        <v>70</v>
      </c>
      <c r="B123" s="5"/>
      <c r="C123" s="6" t="s">
        <v>49</v>
      </c>
      <c r="D123" s="21"/>
      <c r="E123" s="57" t="str">
        <f>"(Note "&amp;B$297&amp;")"</f>
        <v>(Note E)</v>
      </c>
      <c r="F123" s="6" t="s">
        <v>442</v>
      </c>
      <c r="H123" s="234">
        <v>2003114</v>
      </c>
      <c r="K123" s="233"/>
    </row>
    <row r="124" spans="1:11">
      <c r="A124" s="5">
        <f t="shared" si="1"/>
        <v>71</v>
      </c>
      <c r="B124" s="5"/>
      <c r="C124" s="6" t="s">
        <v>50</v>
      </c>
      <c r="D124" s="21"/>
      <c r="F124" s="6" t="s">
        <v>443</v>
      </c>
      <c r="H124" s="234">
        <v>0</v>
      </c>
      <c r="K124" s="233"/>
    </row>
    <row r="125" spans="1:11">
      <c r="A125" s="5">
        <f>+A124+1</f>
        <v>72</v>
      </c>
      <c r="B125" s="5"/>
      <c r="C125" s="6" t="s">
        <v>229</v>
      </c>
      <c r="D125" s="21"/>
      <c r="F125" s="6" t="s">
        <v>80</v>
      </c>
      <c r="H125" s="234">
        <v>0</v>
      </c>
      <c r="K125" s="233"/>
    </row>
    <row r="126" spans="1:11">
      <c r="A126" s="5">
        <f>+A125+1</f>
        <v>73</v>
      </c>
      <c r="B126" s="5"/>
      <c r="C126" s="6" t="s">
        <v>25</v>
      </c>
      <c r="E126" s="57" t="str">
        <f>"(Note "&amp;B$296&amp;")"</f>
        <v>(Note D)</v>
      </c>
      <c r="F126" s="283" t="s">
        <v>533</v>
      </c>
      <c r="H126" s="234">
        <v>0</v>
      </c>
      <c r="K126" s="233"/>
    </row>
    <row r="127" spans="1:11" ht="15.75">
      <c r="A127" s="5">
        <f t="shared" si="1"/>
        <v>74</v>
      </c>
      <c r="B127" s="5"/>
      <c r="C127" s="9" t="s">
        <v>458</v>
      </c>
      <c r="D127" s="16"/>
      <c r="E127" s="279"/>
      <c r="F127" s="21" t="str">
        <f>"(Lines "&amp;A120&amp;" + "&amp;A121&amp;") -  Sum ("&amp;A122&amp;" to "&amp;A126&amp;")"</f>
        <v>(Lines 67 + 68) -  Sum (69 to 73)</v>
      </c>
      <c r="G127" s="16"/>
      <c r="H127" s="280">
        <f>H120+H121-H122-H123-H124-H125-H126</f>
        <v>48263895</v>
      </c>
      <c r="K127" s="233"/>
    </row>
    <row r="128" spans="1:11">
      <c r="A128" s="5">
        <f t="shared" si="1"/>
        <v>75</v>
      </c>
      <c r="B128" s="5"/>
      <c r="C128" s="14" t="s">
        <v>574</v>
      </c>
      <c r="D128" s="14"/>
      <c r="F128" s="25" t="str">
        <f>"(Line "&amp;A$16&amp;")"</f>
        <v>(Line 5)</v>
      </c>
      <c r="G128" s="288"/>
      <c r="H128" s="245">
        <f>H16</f>
        <v>5.2773072289472867E-2</v>
      </c>
      <c r="K128" s="245"/>
    </row>
    <row r="129" spans="1:12" ht="15.75">
      <c r="A129" s="5">
        <f t="shared" si="1"/>
        <v>76</v>
      </c>
      <c r="B129" s="5"/>
      <c r="C129" s="9" t="s">
        <v>468</v>
      </c>
      <c r="D129" s="16"/>
      <c r="E129" s="279"/>
      <c r="F129" s="21" t="str">
        <f>"(Line "&amp;A127&amp;" * "&amp;A128&amp;")"</f>
        <v>(Line 74 * 75)</v>
      </c>
      <c r="G129" s="16"/>
      <c r="H129" s="239">
        <f>+H128*H127</f>
        <v>2547034.019806528</v>
      </c>
      <c r="K129" s="235"/>
    </row>
    <row r="130" spans="1:12" ht="15.75">
      <c r="A130" s="5"/>
      <c r="B130" s="5"/>
      <c r="C130" s="1"/>
      <c r="E130" s="144"/>
      <c r="H130" s="21"/>
    </row>
    <row r="131" spans="1:12" ht="15.75">
      <c r="A131" s="5"/>
      <c r="B131" s="1" t="s">
        <v>459</v>
      </c>
      <c r="E131" s="144"/>
      <c r="H131" s="21"/>
    </row>
    <row r="132" spans="1:12">
      <c r="A132" s="5">
        <f>+A129+1</f>
        <v>77</v>
      </c>
      <c r="B132" s="13"/>
      <c r="C132" s="14" t="s">
        <v>51</v>
      </c>
      <c r="D132" s="57"/>
      <c r="E132" s="57" t="str">
        <f>"(Note "&amp;B$299&amp;")"</f>
        <v>(Note G)</v>
      </c>
      <c r="F132" s="14" t="s">
        <v>442</v>
      </c>
      <c r="H132" s="234">
        <v>0</v>
      </c>
      <c r="I132" s="251" t="s">
        <v>599</v>
      </c>
      <c r="K132" s="233"/>
      <c r="L132" s="251"/>
    </row>
    <row r="133" spans="1:12">
      <c r="A133" s="5">
        <f>+A132+1</f>
        <v>78</v>
      </c>
      <c r="B133" s="13"/>
      <c r="C133" s="24" t="s">
        <v>52</v>
      </c>
      <c r="D133" s="64"/>
      <c r="E133" s="65" t="str">
        <f>"(Note "&amp;B$307&amp;")"</f>
        <v>(Note K)</v>
      </c>
      <c r="F133" s="24" t="s">
        <v>443</v>
      </c>
      <c r="H133" s="244">
        <v>0</v>
      </c>
      <c r="I133" s="251" t="s">
        <v>599</v>
      </c>
      <c r="K133" s="233"/>
      <c r="L133" s="251"/>
    </row>
    <row r="134" spans="1:12" ht="15.75">
      <c r="A134" s="5">
        <f>+A133+1</f>
        <v>79</v>
      </c>
      <c r="B134" s="13"/>
      <c r="C134" s="14" t="s">
        <v>26</v>
      </c>
      <c r="E134" s="28"/>
      <c r="F134" s="21" t="str">
        <f>"(Line "&amp;A132&amp;" + "&amp;A133&amp;")"</f>
        <v>(Line 77 + 78)</v>
      </c>
      <c r="H134" s="235">
        <f>+H133+H132</f>
        <v>0</v>
      </c>
      <c r="K134" s="235"/>
    </row>
    <row r="135" spans="1:12">
      <c r="A135" s="5"/>
      <c r="B135" s="13"/>
      <c r="C135" s="14"/>
      <c r="E135" s="28"/>
      <c r="F135" s="14"/>
      <c r="H135" s="288"/>
      <c r="K135" s="288"/>
    </row>
    <row r="136" spans="1:12">
      <c r="A136" s="5">
        <f>+A134+1</f>
        <v>80</v>
      </c>
      <c r="B136" s="13"/>
      <c r="C136" s="14" t="s">
        <v>53</v>
      </c>
      <c r="F136" s="14" t="s">
        <v>441</v>
      </c>
      <c r="H136" s="296">
        <v>4897195</v>
      </c>
      <c r="K136" s="289"/>
    </row>
    <row r="137" spans="1:12" ht="15.75" thickBot="1">
      <c r="A137" s="5">
        <f>+A136+1</f>
        <v>81</v>
      </c>
      <c r="B137" s="13"/>
      <c r="C137" s="14" t="s">
        <v>52</v>
      </c>
      <c r="E137" s="57" t="str">
        <f>"(Note "&amp;B$298&amp;")"</f>
        <v>(Note F)</v>
      </c>
      <c r="F137" s="24" t="s">
        <v>443</v>
      </c>
      <c r="H137" s="296">
        <v>0</v>
      </c>
      <c r="I137" s="251" t="s">
        <v>599</v>
      </c>
      <c r="K137" s="289"/>
      <c r="L137" s="251"/>
    </row>
    <row r="138" spans="1:12">
      <c r="A138" s="5">
        <f>+A137+1</f>
        <v>82</v>
      </c>
      <c r="B138" s="13"/>
      <c r="C138" s="15" t="s">
        <v>542</v>
      </c>
      <c r="D138" s="16"/>
      <c r="E138" s="58"/>
      <c r="F138" s="21" t="str">
        <f>"(Line "&amp;A136&amp;" + "&amp;A137&amp;")"</f>
        <v>(Line 80 + 81)</v>
      </c>
      <c r="G138" s="16"/>
      <c r="H138" s="297">
        <f>+H136+H137</f>
        <v>4897195</v>
      </c>
      <c r="K138" s="289"/>
    </row>
    <row r="139" spans="1:12">
      <c r="A139" s="5">
        <f>+A138+1</f>
        <v>83</v>
      </c>
      <c r="B139" s="5"/>
      <c r="C139" s="14" t="s">
        <v>487</v>
      </c>
      <c r="D139" s="14"/>
      <c r="F139" s="283" t="str">
        <f>"(Line "&amp;A$35&amp;")"</f>
        <v>(Line 18)</v>
      </c>
      <c r="G139" s="288"/>
      <c r="H139" s="17">
        <f>+H35</f>
        <v>7.0904899117348208E-2</v>
      </c>
      <c r="K139" s="17"/>
    </row>
    <row r="140" spans="1:12" ht="15.75">
      <c r="A140" s="5">
        <f>+A139+1</f>
        <v>84</v>
      </c>
      <c r="B140" s="5"/>
      <c r="C140" s="9" t="s">
        <v>461</v>
      </c>
      <c r="D140" s="16"/>
      <c r="E140" s="279"/>
      <c r="F140" s="21" t="str">
        <f>"(Line "&amp;A138&amp;" * "&amp;A139&amp;")"</f>
        <v>(Line 82 * 83)</v>
      </c>
      <c r="G140" s="16"/>
      <c r="H140" s="242">
        <f>+H139*H138</f>
        <v>347235.11743298208</v>
      </c>
      <c r="K140" s="243"/>
    </row>
    <row r="141" spans="1:12" ht="15.75">
      <c r="A141" s="5"/>
      <c r="B141" s="5"/>
      <c r="C141" s="1"/>
      <c r="E141" s="144"/>
      <c r="H141" s="21"/>
      <c r="K141" s="21"/>
    </row>
    <row r="142" spans="1:12" ht="16.5" thickBot="1">
      <c r="A142" s="5">
        <f>+A140+1</f>
        <v>85</v>
      </c>
      <c r="B142" s="5"/>
      <c r="C142" s="11" t="s">
        <v>518</v>
      </c>
      <c r="D142" s="30"/>
      <c r="E142" s="281"/>
      <c r="F142" s="12" t="str">
        <f>"(Line "&amp;A117&amp;" + "&amp;A129&amp;" + "&amp;A134&amp;" + "&amp;A140&amp;")"</f>
        <v>(Line 66 + 76 + 79 + 84)</v>
      </c>
      <c r="G142" s="30"/>
      <c r="H142" s="241">
        <f>+H117+H129+H134+H140</f>
        <v>6421340.1372395102</v>
      </c>
      <c r="K142" s="235"/>
    </row>
    <row r="143" spans="1:12" ht="16.5" thickTop="1">
      <c r="B143" s="5"/>
      <c r="C143" s="1"/>
      <c r="E143" s="144"/>
      <c r="H143" s="10"/>
      <c r="K143" s="583"/>
    </row>
    <row r="144" spans="1:12" ht="15.75">
      <c r="A144" s="23" t="s">
        <v>511</v>
      </c>
      <c r="B144" s="22"/>
      <c r="C144" s="267"/>
      <c r="D144" s="34"/>
      <c r="E144" s="269"/>
      <c r="F144" s="34"/>
      <c r="G144" s="34"/>
      <c r="H144" s="37"/>
    </row>
    <row r="145" spans="1:12" ht="15.75">
      <c r="A145" s="1"/>
      <c r="B145" s="5"/>
      <c r="C145" s="1"/>
      <c r="E145" s="144"/>
      <c r="H145" s="10"/>
    </row>
    <row r="146" spans="1:12" ht="15.75">
      <c r="A146" s="5"/>
      <c r="B146" s="27" t="s">
        <v>415</v>
      </c>
      <c r="F146" s="13"/>
      <c r="G146" s="13"/>
      <c r="H146" s="298"/>
    </row>
    <row r="147" spans="1:12">
      <c r="A147" s="5">
        <f>+A142+1</f>
        <v>86</v>
      </c>
      <c r="B147" s="13"/>
      <c r="C147" s="14" t="s">
        <v>424</v>
      </c>
      <c r="F147" s="14" t="s">
        <v>534</v>
      </c>
      <c r="H147" s="296">
        <v>4004274</v>
      </c>
      <c r="K147" s="289"/>
    </row>
    <row r="148" spans="1:12">
      <c r="A148" s="5"/>
      <c r="B148" s="13"/>
      <c r="C148" s="14"/>
      <c r="F148" s="14"/>
      <c r="G148" s="288"/>
      <c r="H148" s="17"/>
      <c r="K148" s="17"/>
    </row>
    <row r="149" spans="1:12">
      <c r="A149" s="5">
        <f>+A147+1</f>
        <v>87</v>
      </c>
      <c r="B149" s="13"/>
      <c r="C149" s="14" t="s">
        <v>541</v>
      </c>
      <c r="F149" s="14" t="s">
        <v>444</v>
      </c>
      <c r="H149" s="296">
        <v>1050420</v>
      </c>
      <c r="K149" s="289"/>
    </row>
    <row r="150" spans="1:12">
      <c r="A150" s="5">
        <f>+A149+1</f>
        <v>88</v>
      </c>
      <c r="B150" s="13"/>
      <c r="C150" s="24" t="s">
        <v>488</v>
      </c>
      <c r="D150" s="25"/>
      <c r="E150" s="65" t="str">
        <f>"(Note "&amp;B$290&amp;")"</f>
        <v>(Note A)</v>
      </c>
      <c r="F150" s="24" t="s">
        <v>125</v>
      </c>
      <c r="H150" s="299">
        <v>0</v>
      </c>
      <c r="K150" s="289"/>
    </row>
    <row r="151" spans="1:12">
      <c r="A151" s="5">
        <f>+A150+1</f>
        <v>89</v>
      </c>
      <c r="B151" s="13"/>
      <c r="C151" s="14" t="s">
        <v>542</v>
      </c>
      <c r="F151" s="21" t="str">
        <f>"(Line "&amp;A149&amp;" + "&amp;A150&amp;")"</f>
        <v>(Line 87 + 88)</v>
      </c>
      <c r="H151" s="289">
        <f>SUM(H149:H150)</f>
        <v>1050420</v>
      </c>
      <c r="K151" s="289"/>
    </row>
    <row r="152" spans="1:12">
      <c r="A152" s="5">
        <f>+A151+1</f>
        <v>90</v>
      </c>
      <c r="B152" s="13"/>
      <c r="C152" s="24" t="s">
        <v>574</v>
      </c>
      <c r="D152" s="24"/>
      <c r="E152" s="56"/>
      <c r="F152" s="25" t="str">
        <f>"(Line "&amp;A$16&amp;")"</f>
        <v>(Line 5)</v>
      </c>
      <c r="G152" s="292"/>
      <c r="H152" s="26">
        <f>H16</f>
        <v>5.2773072289472867E-2</v>
      </c>
      <c r="K152" s="17"/>
    </row>
    <row r="153" spans="1:12" ht="15.75">
      <c r="A153" s="5">
        <f>+A152+1</f>
        <v>91</v>
      </c>
      <c r="B153" s="13"/>
      <c r="C153" s="27" t="s">
        <v>491</v>
      </c>
      <c r="F153" s="21" t="str">
        <f>"(Line "&amp;A151&amp;" * "&amp;A152&amp;")"</f>
        <v>(Line 89 * 90)</v>
      </c>
      <c r="G153" s="288"/>
      <c r="H153" s="243">
        <f>+H151*H152</f>
        <v>55433.89059430809</v>
      </c>
      <c r="K153" s="243"/>
    </row>
    <row r="154" spans="1:12">
      <c r="A154" s="5"/>
      <c r="B154" s="13"/>
      <c r="C154" s="14"/>
      <c r="F154" s="14"/>
      <c r="G154" s="288"/>
      <c r="H154" s="87"/>
    </row>
    <row r="155" spans="1:12">
      <c r="A155" s="5">
        <f>+A153+1</f>
        <v>92</v>
      </c>
      <c r="B155" s="13"/>
      <c r="C155" s="14" t="s">
        <v>402</v>
      </c>
      <c r="E155" s="57" t="str">
        <f>"(Note "&amp;B$290&amp;")"</f>
        <v>(Note A)</v>
      </c>
      <c r="F155" s="14" t="s">
        <v>445</v>
      </c>
      <c r="H155" s="296">
        <v>0</v>
      </c>
      <c r="I155" s="251" t="s">
        <v>599</v>
      </c>
      <c r="K155" s="289"/>
      <c r="L155" s="251"/>
    </row>
    <row r="156" spans="1:12">
      <c r="A156" s="5">
        <f>+A155+1</f>
        <v>93</v>
      </c>
      <c r="B156" s="13"/>
      <c r="C156" s="24" t="s">
        <v>490</v>
      </c>
      <c r="D156" s="25"/>
      <c r="E156" s="65" t="str">
        <f>"(Note "&amp;B$290&amp;")"</f>
        <v>(Note A)</v>
      </c>
      <c r="F156" s="24" t="s">
        <v>446</v>
      </c>
      <c r="H156" s="299">
        <v>0</v>
      </c>
      <c r="I156" s="251" t="s">
        <v>599</v>
      </c>
      <c r="K156" s="289"/>
      <c r="L156" s="251"/>
    </row>
    <row r="157" spans="1:12">
      <c r="A157" s="5">
        <f>+A156+1</f>
        <v>94</v>
      </c>
      <c r="B157" s="13"/>
      <c r="C157" s="14" t="s">
        <v>542</v>
      </c>
      <c r="F157" s="21" t="str">
        <f>"(Line "&amp;A155&amp;" + "&amp;A156&amp;")"</f>
        <v>(Line 92 + 93)</v>
      </c>
      <c r="H157" s="289">
        <f>+H156+H155</f>
        <v>0</v>
      </c>
      <c r="K157" s="289"/>
    </row>
    <row r="158" spans="1:12">
      <c r="A158" s="5">
        <f>+A157+1</f>
        <v>95</v>
      </c>
      <c r="B158" s="13"/>
      <c r="C158" s="24" t="s">
        <v>574</v>
      </c>
      <c r="D158" s="24"/>
      <c r="E158" s="56"/>
      <c r="F158" s="25" t="str">
        <f>"(Line "&amp;A$16&amp;")"</f>
        <v>(Line 5)</v>
      </c>
      <c r="G158" s="292"/>
      <c r="H158" s="26">
        <f>+H16</f>
        <v>5.2773072289472867E-2</v>
      </c>
      <c r="K158" s="17"/>
    </row>
    <row r="159" spans="1:12" ht="15.75">
      <c r="A159" s="5">
        <f>+A158+1</f>
        <v>96</v>
      </c>
      <c r="B159" s="13"/>
      <c r="C159" s="27" t="s">
        <v>492</v>
      </c>
      <c r="F159" s="21" t="str">
        <f>"(Line "&amp;A157&amp;" * "&amp;A158&amp;")"</f>
        <v>(Line 94 * 95)</v>
      </c>
      <c r="G159" s="288"/>
      <c r="H159" s="243">
        <f>+H158*H157</f>
        <v>0</v>
      </c>
      <c r="K159" s="243"/>
    </row>
    <row r="160" spans="1:12">
      <c r="A160" s="5"/>
      <c r="B160" s="13"/>
      <c r="F160" s="14"/>
      <c r="G160" s="288"/>
      <c r="H160" s="87"/>
      <c r="K160" s="87"/>
    </row>
    <row r="161" spans="1:12">
      <c r="A161" s="28"/>
      <c r="B161" s="7"/>
      <c r="C161" s="14"/>
      <c r="F161" s="14"/>
      <c r="G161" s="288"/>
      <c r="H161" s="17"/>
      <c r="K161" s="17"/>
    </row>
    <row r="162" spans="1:12" s="18" customFormat="1" ht="16.5" thickBot="1">
      <c r="A162" s="5">
        <f>+A159+1</f>
        <v>97</v>
      </c>
      <c r="B162" s="300" t="s">
        <v>512</v>
      </c>
      <c r="C162" s="300"/>
      <c r="D162" s="11"/>
      <c r="E162" s="60"/>
      <c r="F162" s="12" t="str">
        <f>"(Line "&amp;A147&amp;" + "&amp;A153&amp;" + "&amp;A159&amp;")"</f>
        <v>(Line 86 + 91 + 96)</v>
      </c>
      <c r="G162" s="301"/>
      <c r="H162" s="302">
        <f>+H147+H153+H159</f>
        <v>4059707.8905943083</v>
      </c>
      <c r="I162" s="1"/>
      <c r="J162" s="1"/>
      <c r="K162" s="243"/>
    </row>
    <row r="163" spans="1:12" ht="15.75" thickTop="1"/>
    <row r="164" spans="1:12" ht="15.75">
      <c r="A164" s="23" t="s">
        <v>314</v>
      </c>
      <c r="B164" s="22"/>
      <c r="C164" s="267"/>
      <c r="D164" s="34"/>
      <c r="E164" s="110"/>
      <c r="F164" s="34"/>
      <c r="G164" s="34"/>
      <c r="H164" s="37"/>
    </row>
    <row r="165" spans="1:12" ht="15.75">
      <c r="A165" s="77"/>
      <c r="B165" s="5"/>
      <c r="C165" s="1"/>
      <c r="E165" s="144"/>
      <c r="H165" s="10"/>
    </row>
    <row r="166" spans="1:12" ht="15.75">
      <c r="A166" s="5">
        <f>+A162+1</f>
        <v>98</v>
      </c>
      <c r="B166" s="27" t="s">
        <v>397</v>
      </c>
      <c r="C166" s="265"/>
      <c r="E166" s="57"/>
      <c r="F166" s="6" t="s">
        <v>345</v>
      </c>
      <c r="H166" s="231">
        <f>'2 - Other Tax'!G41</f>
        <v>483707.9697678698</v>
      </c>
      <c r="I166" s="182"/>
      <c r="K166" s="584"/>
      <c r="L166" s="251"/>
    </row>
    <row r="167" spans="1:12">
      <c r="A167" s="5"/>
      <c r="F167" s="14"/>
    </row>
    <row r="168" spans="1:12" ht="16.5" thickBot="1">
      <c r="A168" s="5">
        <f>+A166+1</f>
        <v>99</v>
      </c>
      <c r="B168" s="11" t="s">
        <v>410</v>
      </c>
      <c r="C168" s="11"/>
      <c r="D168" s="11"/>
      <c r="E168" s="60"/>
      <c r="F168" s="12" t="str">
        <f>"(Line "&amp;A166&amp;")"</f>
        <v>(Line 98)</v>
      </c>
      <c r="G168" s="11"/>
      <c r="H168" s="241">
        <f>+H166</f>
        <v>483707.9697678698</v>
      </c>
      <c r="J168" s="21"/>
      <c r="K168" s="235"/>
    </row>
    <row r="169" spans="1:12" ht="15.75" thickTop="1">
      <c r="A169" s="5"/>
    </row>
    <row r="170" spans="1:12" ht="15.75">
      <c r="A170" s="23" t="s">
        <v>493</v>
      </c>
      <c r="B170" s="22"/>
      <c r="C170" s="267"/>
      <c r="D170" s="34"/>
      <c r="E170" s="269"/>
      <c r="F170" s="34"/>
      <c r="G170" s="34"/>
      <c r="H170" s="37"/>
    </row>
    <row r="171" spans="1:12" ht="15.75">
      <c r="B171" s="5"/>
      <c r="C171" s="1"/>
      <c r="E171" s="144"/>
      <c r="H171" s="10"/>
    </row>
    <row r="172" spans="1:12" ht="15.75">
      <c r="A172" s="5"/>
      <c r="B172" s="3" t="s">
        <v>412</v>
      </c>
      <c r="E172" s="144"/>
      <c r="G172" s="21"/>
    </row>
    <row r="173" spans="1:12" ht="15.75">
      <c r="A173" s="5">
        <f>+A168+1</f>
        <v>100</v>
      </c>
      <c r="B173" s="3"/>
      <c r="C173" s="6" t="s">
        <v>412</v>
      </c>
      <c r="E173" s="144"/>
      <c r="F173" s="21" t="s">
        <v>230</v>
      </c>
      <c r="G173" s="21"/>
      <c r="H173" s="234">
        <f>43568585+666483</f>
        <v>44235068</v>
      </c>
      <c r="K173" s="233"/>
    </row>
    <row r="174" spans="1:12">
      <c r="A174" s="5">
        <f>+A173+1</f>
        <v>101</v>
      </c>
      <c r="B174" s="5"/>
      <c r="C174" s="303" t="s">
        <v>414</v>
      </c>
      <c r="D174" s="25"/>
      <c r="E174" s="167" t="str">
        <f>"(Note "&amp;B$315&amp;")"</f>
        <v>(Note P)</v>
      </c>
      <c r="F174" s="283" t="s">
        <v>328</v>
      </c>
      <c r="G174" s="283"/>
      <c r="H174" s="299">
        <f>'8 - Securitization'!E14</f>
        <v>0</v>
      </c>
      <c r="I174" s="251" t="s">
        <v>601</v>
      </c>
      <c r="K174" s="289"/>
      <c r="L174" s="251"/>
    </row>
    <row r="175" spans="1:12" ht="15.75">
      <c r="A175" s="5">
        <f>+A174+1</f>
        <v>102</v>
      </c>
      <c r="B175" s="5"/>
      <c r="C175" s="3" t="s">
        <v>412</v>
      </c>
      <c r="F175" s="21" t="s">
        <v>212</v>
      </c>
      <c r="G175" s="21"/>
      <c r="H175" s="233">
        <f>+H173-H174</f>
        <v>44235068</v>
      </c>
      <c r="K175" s="233"/>
    </row>
    <row r="176" spans="1:12">
      <c r="A176" s="5"/>
      <c r="B176" s="5"/>
      <c r="C176" s="21"/>
      <c r="G176" s="21"/>
      <c r="H176" s="21"/>
      <c r="K176" s="21"/>
    </row>
    <row r="177" spans="1:12" ht="15.75">
      <c r="A177" s="5">
        <f>+A175+1</f>
        <v>103</v>
      </c>
      <c r="B177" s="3" t="s">
        <v>504</v>
      </c>
      <c r="E177" s="144" t="s">
        <v>535</v>
      </c>
      <c r="F177" s="21" t="s">
        <v>505</v>
      </c>
      <c r="G177" s="21"/>
      <c r="H177" s="246">
        <v>0</v>
      </c>
      <c r="K177" s="580"/>
    </row>
    <row r="178" spans="1:12">
      <c r="A178" s="5"/>
      <c r="B178" s="5"/>
      <c r="E178" s="144"/>
      <c r="F178" s="21"/>
      <c r="G178" s="21"/>
      <c r="H178" s="21"/>
      <c r="K178" s="21"/>
    </row>
    <row r="179" spans="1:12" ht="15.75">
      <c r="A179" s="5"/>
      <c r="B179" s="1" t="s">
        <v>398</v>
      </c>
      <c r="E179" s="144"/>
      <c r="F179" s="21"/>
      <c r="G179" s="21"/>
      <c r="H179" s="21"/>
      <c r="K179" s="21"/>
    </row>
    <row r="180" spans="1:12">
      <c r="A180" s="5">
        <f>+A177+1</f>
        <v>104</v>
      </c>
      <c r="B180" s="5"/>
      <c r="C180" s="21" t="s">
        <v>544</v>
      </c>
      <c r="D180" s="21"/>
      <c r="E180" s="144"/>
      <c r="F180" s="21" t="s">
        <v>420</v>
      </c>
      <c r="G180" s="21"/>
      <c r="H180" s="234">
        <v>549142273</v>
      </c>
      <c r="K180" s="233"/>
    </row>
    <row r="181" spans="1:12">
      <c r="A181" s="5">
        <f>+A180+1</f>
        <v>105</v>
      </c>
      <c r="B181" s="5"/>
      <c r="C181" s="21" t="s">
        <v>495</v>
      </c>
      <c r="D181" s="21"/>
      <c r="E181" s="144" t="s">
        <v>37</v>
      </c>
      <c r="F181" s="6" t="str">
        <f>"(Line "&amp;A192&amp;")"</f>
        <v>(Line 114)</v>
      </c>
      <c r="G181" s="21"/>
      <c r="H181" s="233">
        <f>-H192</f>
        <v>0</v>
      </c>
      <c r="K181" s="233"/>
    </row>
    <row r="182" spans="1:12">
      <c r="A182" s="5">
        <f>+A181+1</f>
        <v>106</v>
      </c>
      <c r="B182" s="5"/>
      <c r="C182" s="283" t="s">
        <v>494</v>
      </c>
      <c r="D182" s="283"/>
      <c r="E182" s="304" t="s">
        <v>37</v>
      </c>
      <c r="F182" s="283" t="s">
        <v>421</v>
      </c>
      <c r="G182" s="283"/>
      <c r="H182" s="244">
        <v>0</v>
      </c>
      <c r="K182" s="233"/>
    </row>
    <row r="183" spans="1:12" ht="15.75">
      <c r="A183" s="5">
        <f>+A182+1</f>
        <v>107</v>
      </c>
      <c r="B183" s="5"/>
      <c r="C183" s="3" t="s">
        <v>398</v>
      </c>
      <c r="D183" s="21"/>
      <c r="F183" s="21" t="str">
        <f>"(Sum Lines "&amp;A180&amp;" to "&amp;A182&amp;")"</f>
        <v>(Sum Lines 104 to 106)</v>
      </c>
      <c r="H183" s="233">
        <f>SUM(H180:H182)</f>
        <v>549142273</v>
      </c>
      <c r="K183" s="233"/>
    </row>
    <row r="184" spans="1:12">
      <c r="A184" s="5"/>
      <c r="B184" s="5"/>
      <c r="E184" s="144"/>
      <c r="F184" s="21"/>
      <c r="H184" s="21"/>
      <c r="K184" s="21"/>
    </row>
    <row r="185" spans="1:12" ht="15.75">
      <c r="A185" s="5"/>
      <c r="B185" s="1" t="s">
        <v>496</v>
      </c>
      <c r="E185" s="144"/>
      <c r="F185" s="21"/>
      <c r="H185" s="21"/>
      <c r="K185" s="21"/>
    </row>
    <row r="186" spans="1:12">
      <c r="A186" s="5">
        <f>+A183+1</f>
        <v>108</v>
      </c>
      <c r="B186" s="5"/>
      <c r="C186" s="6" t="s">
        <v>413</v>
      </c>
      <c r="F186" s="6" t="s">
        <v>447</v>
      </c>
      <c r="H186" s="234">
        <v>1128873000</v>
      </c>
      <c r="K186" s="233"/>
    </row>
    <row r="187" spans="1:12">
      <c r="A187" s="5">
        <f t="shared" ref="A187:A194" si="2">+A186+1</f>
        <v>109</v>
      </c>
      <c r="B187" s="5"/>
      <c r="C187" s="6" t="s">
        <v>128</v>
      </c>
      <c r="E187" s="144" t="str">
        <f>+E182</f>
        <v>enter negative</v>
      </c>
      <c r="F187" s="6" t="s">
        <v>231</v>
      </c>
      <c r="H187" s="234">
        <v>288590</v>
      </c>
      <c r="K187" s="233"/>
    </row>
    <row r="188" spans="1:12">
      <c r="A188" s="5">
        <f t="shared" si="2"/>
        <v>110</v>
      </c>
      <c r="B188" s="5"/>
      <c r="C188" s="6" t="s">
        <v>129</v>
      </c>
      <c r="E188" s="5" t="s">
        <v>130</v>
      </c>
      <c r="F188" s="6" t="s">
        <v>232</v>
      </c>
      <c r="H188" s="234">
        <v>0</v>
      </c>
      <c r="K188" s="233"/>
    </row>
    <row r="189" spans="1:12">
      <c r="A189" s="5">
        <f>+A188+1</f>
        <v>111</v>
      </c>
      <c r="B189" s="5"/>
      <c r="C189" s="6" t="s">
        <v>361</v>
      </c>
      <c r="E189" s="144" t="str">
        <f>+E187</f>
        <v>enter negative</v>
      </c>
      <c r="F189" s="6" t="s">
        <v>327</v>
      </c>
      <c r="H189" s="233">
        <f>-'1 - ADIT'!E20</f>
        <v>0</v>
      </c>
      <c r="I189" s="251" t="s">
        <v>600</v>
      </c>
      <c r="K189" s="233"/>
      <c r="L189" s="251"/>
    </row>
    <row r="190" spans="1:12">
      <c r="A190" s="5">
        <f>+A189+1</f>
        <v>112</v>
      </c>
      <c r="B190" s="5"/>
      <c r="C190" s="6" t="s">
        <v>157</v>
      </c>
      <c r="D190" s="167" t="str">
        <f>"(Note "&amp;B$315&amp;")"</f>
        <v>(Note P)</v>
      </c>
      <c r="E190" s="144" t="s">
        <v>37</v>
      </c>
      <c r="F190" s="283" t="str">
        <f>+F174</f>
        <v>Attachment 8</v>
      </c>
      <c r="H190" s="234">
        <f>+'8 - Securitization'!E18</f>
        <v>0</v>
      </c>
      <c r="I190" s="251" t="s">
        <v>601</v>
      </c>
      <c r="K190" s="233"/>
      <c r="L190" s="251"/>
    </row>
    <row r="191" spans="1:12">
      <c r="A191" s="5">
        <f>+A190+1</f>
        <v>113</v>
      </c>
      <c r="B191" s="5"/>
      <c r="C191" s="16" t="s">
        <v>405</v>
      </c>
      <c r="D191" s="16"/>
      <c r="E191" s="58"/>
      <c r="F191" s="21" t="str">
        <f>"(Sum Lines "&amp;A186&amp;" to "&amp;A190&amp;")"</f>
        <v>(Sum Lines 108 to 112)</v>
      </c>
      <c r="G191" s="16"/>
      <c r="H191" s="280">
        <f>SUM(H186:H190)</f>
        <v>1129161590</v>
      </c>
      <c r="K191" s="233"/>
    </row>
    <row r="192" spans="1:12">
      <c r="A192" s="5">
        <f t="shared" si="2"/>
        <v>114</v>
      </c>
      <c r="B192" s="5"/>
      <c r="C192" s="6" t="s">
        <v>431</v>
      </c>
      <c r="F192" s="6" t="s">
        <v>233</v>
      </c>
      <c r="H192" s="234">
        <v>0</v>
      </c>
      <c r="K192" s="233"/>
    </row>
    <row r="193" spans="1:11">
      <c r="A193" s="5">
        <f t="shared" si="2"/>
        <v>115</v>
      </c>
      <c r="B193" s="5"/>
      <c r="C193" s="6" t="s">
        <v>398</v>
      </c>
      <c r="F193" s="283" t="str">
        <f>"(Line "&amp;A183&amp;")"</f>
        <v>(Line 107)</v>
      </c>
      <c r="H193" s="233">
        <f>H183</f>
        <v>549142273</v>
      </c>
      <c r="K193" s="233"/>
    </row>
    <row r="194" spans="1:11" ht="15.75">
      <c r="A194" s="5">
        <f t="shared" si="2"/>
        <v>116</v>
      </c>
      <c r="B194" s="5"/>
      <c r="C194" s="9" t="s">
        <v>404</v>
      </c>
      <c r="D194" s="16"/>
      <c r="E194" s="58"/>
      <c r="F194" s="21" t="str">
        <f>"(Sum Lines "&amp;A191&amp;" to "&amp;A193&amp;")"</f>
        <v>(Sum Lines 113 to 115)</v>
      </c>
      <c r="G194" s="278"/>
      <c r="H194" s="280">
        <f>H193+H192+H191</f>
        <v>1678303863</v>
      </c>
      <c r="K194" s="233"/>
    </row>
    <row r="195" spans="1:11">
      <c r="A195" s="5"/>
      <c r="B195" s="5"/>
      <c r="G195" s="21"/>
      <c r="H195" s="144"/>
      <c r="K195" s="144"/>
    </row>
    <row r="196" spans="1:11">
      <c r="A196" s="5">
        <f>+A194+1</f>
        <v>117</v>
      </c>
      <c r="B196" s="5"/>
      <c r="C196" s="14" t="s">
        <v>56</v>
      </c>
      <c r="D196" s="6" t="s">
        <v>405</v>
      </c>
      <c r="E196" s="57"/>
      <c r="F196" s="21" t="str">
        <f>"(Line "&amp;A191&amp;" / "&amp;A194&amp;")"</f>
        <v>(Line 113 / 116)</v>
      </c>
      <c r="G196" s="21"/>
      <c r="H196" s="305">
        <f>H191/H194</f>
        <v>0.67279925578053679</v>
      </c>
      <c r="K196" s="305"/>
    </row>
    <row r="197" spans="1:11">
      <c r="A197" s="5">
        <f>+A196+1</f>
        <v>118</v>
      </c>
      <c r="B197" s="5"/>
      <c r="C197" s="14" t="s">
        <v>63</v>
      </c>
      <c r="D197" s="6" t="s">
        <v>431</v>
      </c>
      <c r="E197" s="57"/>
      <c r="F197" s="21" t="str">
        <f>"(Line "&amp;A192&amp;" / "&amp;A194&amp;")"</f>
        <v>(Line 114 / 116)</v>
      </c>
      <c r="G197" s="21"/>
      <c r="H197" s="305">
        <f>H192/H194</f>
        <v>0</v>
      </c>
      <c r="K197" s="305"/>
    </row>
    <row r="198" spans="1:11">
      <c r="A198" s="5">
        <f>+A197+1</f>
        <v>119</v>
      </c>
      <c r="B198" s="5"/>
      <c r="C198" s="14" t="s">
        <v>57</v>
      </c>
      <c r="D198" s="6" t="s">
        <v>398</v>
      </c>
      <c r="E198" s="57"/>
      <c r="F198" s="21" t="str">
        <f>"(Line "&amp;A193&amp;" / "&amp;A194&amp;")"</f>
        <v>(Line 115 / 116)</v>
      </c>
      <c r="G198" s="21"/>
      <c r="H198" s="305">
        <f>H193/H194</f>
        <v>0.32720074421946321</v>
      </c>
      <c r="K198" s="305"/>
    </row>
    <row r="199" spans="1:11">
      <c r="A199" s="5"/>
      <c r="B199" s="5"/>
      <c r="C199" s="306"/>
      <c r="F199" s="21"/>
      <c r="G199" s="21"/>
      <c r="H199" s="144"/>
      <c r="K199" s="144"/>
    </row>
    <row r="200" spans="1:11">
      <c r="A200" s="5">
        <f>+A198+1</f>
        <v>120</v>
      </c>
      <c r="B200" s="5"/>
      <c r="C200" s="306" t="s">
        <v>58</v>
      </c>
      <c r="D200" s="6" t="s">
        <v>405</v>
      </c>
      <c r="F200" s="21" t="str">
        <f>"(Line "&amp;A175&amp;" / "&amp;A191&amp;")"</f>
        <v>(Line 102 / 113)</v>
      </c>
      <c r="G200" s="21"/>
      <c r="H200" s="247">
        <f>IF(H191&gt;0,H175/H191,0)</f>
        <v>3.9175144099614652E-2</v>
      </c>
      <c r="K200" s="247"/>
    </row>
    <row r="201" spans="1:11">
      <c r="A201" s="5">
        <f>+A200+1</f>
        <v>121</v>
      </c>
      <c r="B201" s="5"/>
      <c r="C201" s="306" t="s">
        <v>64</v>
      </c>
      <c r="D201" s="6" t="s">
        <v>431</v>
      </c>
      <c r="F201" s="21" t="str">
        <f>"(Line "&amp;A177&amp;" / "&amp;A192&amp;")"</f>
        <v>(Line 103 / 114)</v>
      </c>
      <c r="G201" s="21"/>
      <c r="H201" s="247">
        <f>IF(H192&gt;0,H177/H192,0)</f>
        <v>0</v>
      </c>
      <c r="K201" s="247"/>
    </row>
    <row r="202" spans="1:11">
      <c r="A202" s="5">
        <f>+A201+1</f>
        <v>122</v>
      </c>
      <c r="B202" s="5"/>
      <c r="C202" s="306" t="s">
        <v>59</v>
      </c>
      <c r="D202" s="6" t="s">
        <v>398</v>
      </c>
      <c r="E202" s="57" t="str">
        <f>"(Note "&amp;B$306&amp;")"</f>
        <v>(Note J)</v>
      </c>
      <c r="F202" s="21" t="s">
        <v>38</v>
      </c>
      <c r="G202" s="21"/>
      <c r="H202" s="307">
        <v>0.105</v>
      </c>
      <c r="K202" s="247"/>
    </row>
    <row r="203" spans="1:11">
      <c r="A203" s="5"/>
      <c r="B203" s="5"/>
      <c r="C203" s="306"/>
      <c r="F203" s="21"/>
      <c r="G203" s="21"/>
      <c r="H203" s="247"/>
      <c r="K203" s="247"/>
    </row>
    <row r="204" spans="1:11">
      <c r="A204" s="5">
        <f>+A202+1</f>
        <v>123</v>
      </c>
      <c r="B204" s="5"/>
      <c r="C204" s="14" t="s">
        <v>60</v>
      </c>
      <c r="D204" s="6" t="s">
        <v>407</v>
      </c>
      <c r="F204" s="21" t="str">
        <f>"(Line "&amp;A196&amp;" * "&amp;A200&amp;")"</f>
        <v>(Line 117 * 120)</v>
      </c>
      <c r="G204" s="308"/>
      <c r="H204" s="247">
        <f>H200*H196</f>
        <v>2.6357007795316023E-2</v>
      </c>
      <c r="K204" s="247"/>
    </row>
    <row r="205" spans="1:11">
      <c r="A205" s="5">
        <f>+A204+1</f>
        <v>124</v>
      </c>
      <c r="B205" s="5"/>
      <c r="C205" s="14" t="s">
        <v>94</v>
      </c>
      <c r="D205" s="6" t="s">
        <v>431</v>
      </c>
      <c r="F205" s="21" t="str">
        <f>"(Line "&amp;A197&amp;" * "&amp;A201&amp;")"</f>
        <v>(Line 118 * 121)</v>
      </c>
      <c r="G205" s="13"/>
      <c r="H205" s="247">
        <f>H201*H197</f>
        <v>0</v>
      </c>
      <c r="K205" s="247"/>
    </row>
    <row r="206" spans="1:11">
      <c r="A206" s="5">
        <f>+A205+1</f>
        <v>125</v>
      </c>
      <c r="B206" s="56"/>
      <c r="C206" s="24" t="s">
        <v>61</v>
      </c>
      <c r="D206" s="25" t="s">
        <v>398</v>
      </c>
      <c r="E206" s="56"/>
      <c r="F206" s="283" t="str">
        <f>"(Line "&amp;A198&amp;" * "&amp;A202&amp;")"</f>
        <v>(Line 119 * 122)</v>
      </c>
      <c r="G206" s="309"/>
      <c r="H206" s="310">
        <f>H202*H198</f>
        <v>3.4356078143043638E-2</v>
      </c>
      <c r="K206" s="247"/>
    </row>
    <row r="207" spans="1:11" s="1" customFormat="1" ht="15.75">
      <c r="A207" s="5">
        <f>+A206+1</f>
        <v>126</v>
      </c>
      <c r="B207" s="1" t="s">
        <v>406</v>
      </c>
      <c r="E207" s="2"/>
      <c r="F207" s="21" t="str">
        <f>"(Sum Lines "&amp;A204&amp;" to "&amp;A206&amp;")"</f>
        <v>(Sum Lines 123 to 125)</v>
      </c>
      <c r="G207" s="20"/>
      <c r="H207" s="248">
        <f>SUM(H204:H206)</f>
        <v>6.0713085938359661E-2</v>
      </c>
      <c r="J207" s="86"/>
      <c r="K207" s="248"/>
    </row>
    <row r="208" spans="1:11" s="1" customFormat="1" ht="15.75">
      <c r="A208" s="2"/>
      <c r="B208" s="2"/>
      <c r="E208" s="2"/>
      <c r="F208" s="3"/>
      <c r="G208" s="20"/>
      <c r="H208" s="19"/>
      <c r="K208" s="19"/>
    </row>
    <row r="209" spans="1:12" ht="16.5" thickBot="1">
      <c r="A209" s="5">
        <f>+A207+1</f>
        <v>127</v>
      </c>
      <c r="B209" s="31" t="s">
        <v>502</v>
      </c>
      <c r="C209" s="30"/>
      <c r="D209" s="11"/>
      <c r="E209" s="61"/>
      <c r="F209" s="12" t="str">
        <f>"(Line "&amp;A106&amp;" * "&amp;A207&amp;")"</f>
        <v>(Line 59 * 126)</v>
      </c>
      <c r="G209" s="32"/>
      <c r="H209" s="12">
        <f>+H106*H207</f>
        <v>7532138.8428706331</v>
      </c>
      <c r="K209" s="3"/>
    </row>
    <row r="210" spans="1:12" ht="15.75" thickTop="1">
      <c r="A210" s="5"/>
      <c r="B210" s="5"/>
      <c r="F210" s="21"/>
      <c r="G210" s="21"/>
      <c r="H210" s="311"/>
      <c r="K210" s="311"/>
    </row>
    <row r="211" spans="1:12" ht="15.75">
      <c r="A211" s="23" t="s">
        <v>258</v>
      </c>
      <c r="B211" s="22"/>
      <c r="C211" s="267"/>
      <c r="D211" s="34"/>
      <c r="E211" s="110"/>
      <c r="F211" s="34"/>
      <c r="G211" s="34"/>
      <c r="H211" s="37"/>
    </row>
    <row r="212" spans="1:12" ht="15.75">
      <c r="B212" s="5"/>
      <c r="C212" s="1"/>
      <c r="E212" s="144"/>
      <c r="H212" s="10"/>
    </row>
    <row r="213" spans="1:12" ht="15.75">
      <c r="A213" s="5" t="s">
        <v>426</v>
      </c>
      <c r="B213" s="39" t="s">
        <v>503</v>
      </c>
      <c r="E213" s="144"/>
      <c r="F213" s="21"/>
      <c r="G213" s="312"/>
    </row>
    <row r="214" spans="1:12">
      <c r="A214" s="5">
        <f>+A209+1</f>
        <v>128</v>
      </c>
      <c r="B214" s="5"/>
      <c r="C214" s="6" t="s">
        <v>501</v>
      </c>
      <c r="H214" s="313">
        <v>0</v>
      </c>
      <c r="K214" s="317"/>
    </row>
    <row r="215" spans="1:12">
      <c r="A215" s="5">
        <f>+A214+1</f>
        <v>129</v>
      </c>
      <c r="B215" s="5"/>
      <c r="C215" s="6" t="s">
        <v>500</v>
      </c>
      <c r="D215" s="314"/>
      <c r="E215" s="57" t="str">
        <f>"(Note "&amp;B$300&amp;")"</f>
        <v>(Note I)</v>
      </c>
      <c r="H215" s="313">
        <v>0</v>
      </c>
      <c r="K215" s="317"/>
    </row>
    <row r="216" spans="1:12">
      <c r="A216" s="5">
        <f>+A215+1</f>
        <v>130</v>
      </c>
      <c r="B216" s="5"/>
      <c r="C216" s="6" t="s">
        <v>29</v>
      </c>
      <c r="D216" s="6" t="s">
        <v>30</v>
      </c>
      <c r="F216" s="6" t="s">
        <v>158</v>
      </c>
      <c r="H216" s="313">
        <v>0</v>
      </c>
      <c r="K216" s="317"/>
    </row>
    <row r="217" spans="1:12">
      <c r="A217" s="5">
        <f>+A216+1</f>
        <v>131</v>
      </c>
      <c r="B217" s="5"/>
      <c r="C217" s="6" t="s">
        <v>39</v>
      </c>
      <c r="D217" s="315" t="s">
        <v>54</v>
      </c>
      <c r="H217" s="316">
        <f>IF(H214&gt;0,1-(((1-H215)*(1-H214))/(1-H215*H214*H216)),0)</f>
        <v>0</v>
      </c>
      <c r="K217" s="316"/>
    </row>
    <row r="218" spans="1:12">
      <c r="A218" s="5">
        <f>+A217+1</f>
        <v>132</v>
      </c>
      <c r="B218" s="5"/>
      <c r="C218" s="6" t="s">
        <v>28</v>
      </c>
      <c r="D218" s="314"/>
      <c r="H218" s="317">
        <f>+H217/(1-H217)</f>
        <v>0</v>
      </c>
      <c r="K218" s="317"/>
    </row>
    <row r="219" spans="1:12">
      <c r="A219" s="5"/>
      <c r="B219" s="5"/>
      <c r="E219" s="285"/>
      <c r="F219" s="315"/>
      <c r="G219" s="312"/>
      <c r="H219" s="316"/>
      <c r="K219" s="316"/>
    </row>
    <row r="220" spans="1:12" ht="15.75">
      <c r="A220" s="5"/>
      <c r="B220" s="39" t="s">
        <v>497</v>
      </c>
      <c r="E220" s="57" t="str">
        <f>"(Note "&amp;B$300&amp;")"</f>
        <v>(Note I)</v>
      </c>
      <c r="F220" s="21"/>
      <c r="G220" s="312"/>
      <c r="H220" s="318"/>
      <c r="K220" s="585"/>
    </row>
    <row r="221" spans="1:12">
      <c r="A221" s="5">
        <f>+A218+1</f>
        <v>133</v>
      </c>
      <c r="B221" s="5"/>
      <c r="C221" s="6" t="s">
        <v>546</v>
      </c>
      <c r="E221" s="144" t="s">
        <v>37</v>
      </c>
      <c r="F221" s="14" t="s">
        <v>530</v>
      </c>
      <c r="G221" s="312"/>
      <c r="H221" s="234">
        <v>0</v>
      </c>
      <c r="K221" s="233"/>
      <c r="L221" s="251"/>
    </row>
    <row r="222" spans="1:12">
      <c r="A222" s="5">
        <f>+A221+1</f>
        <v>134</v>
      </c>
      <c r="B222" s="5"/>
      <c r="C222" s="6" t="s">
        <v>27</v>
      </c>
      <c r="F222" s="21" t="str">
        <f>"(Line "&amp;A218&amp;")"</f>
        <v>(Line 132)</v>
      </c>
      <c r="G222" s="312"/>
      <c r="H222" s="319">
        <f>+H218</f>
        <v>0</v>
      </c>
      <c r="K222" s="585"/>
    </row>
    <row r="223" spans="1:12">
      <c r="A223" s="5">
        <f>+A222+1</f>
        <v>135</v>
      </c>
      <c r="B223" s="5"/>
      <c r="C223" s="24" t="s">
        <v>487</v>
      </c>
      <c r="D223" s="24"/>
      <c r="E223" s="56"/>
      <c r="F223" s="283" t="str">
        <f>"(Line "&amp;A$35&amp;")"</f>
        <v>(Line 18)</v>
      </c>
      <c r="G223" s="288"/>
      <c r="H223" s="17">
        <f>+H35</f>
        <v>7.0904899117348208E-2</v>
      </c>
      <c r="K223" s="17"/>
    </row>
    <row r="224" spans="1:12" ht="15.75">
      <c r="A224" s="5">
        <f>+A223+1</f>
        <v>136</v>
      </c>
      <c r="B224" s="5"/>
      <c r="C224" s="43" t="s">
        <v>499</v>
      </c>
      <c r="D224" s="16"/>
      <c r="E224" s="57"/>
      <c r="F224" s="21" t="str">
        <f>"(Line "&amp;A221&amp;" * (1 + "&amp;A222&amp;") * "&amp;A223&amp;")"</f>
        <v>(Line 133 * (1 + 134) * 135)</v>
      </c>
      <c r="G224" s="290"/>
      <c r="H224" s="242">
        <f>+H221*(1+H222)*H223</f>
        <v>0</v>
      </c>
      <c r="K224" s="243"/>
    </row>
    <row r="225" spans="1:11" ht="15.75">
      <c r="A225" s="5"/>
      <c r="B225" s="5"/>
      <c r="C225" s="27"/>
      <c r="E225" s="28"/>
      <c r="F225" s="72"/>
      <c r="G225" s="288"/>
      <c r="H225" s="320"/>
      <c r="K225" s="320"/>
    </row>
    <row r="226" spans="1:11" ht="15.75">
      <c r="A226" s="5"/>
      <c r="B226" s="5"/>
      <c r="C226" s="27"/>
      <c r="E226" s="28"/>
      <c r="F226" s="72"/>
      <c r="G226" s="288"/>
      <c r="H226" s="321"/>
      <c r="K226" s="321"/>
    </row>
    <row r="227" spans="1:11" ht="15.75">
      <c r="A227" s="5"/>
      <c r="B227" s="5"/>
      <c r="E227" s="285"/>
      <c r="F227" s="315"/>
      <c r="G227" s="312"/>
      <c r="H227" s="71"/>
      <c r="K227" s="71"/>
    </row>
    <row r="228" spans="1:11" ht="15.75">
      <c r="A228" s="5">
        <f>+A224+1</f>
        <v>137</v>
      </c>
      <c r="B228" s="1" t="s">
        <v>531</v>
      </c>
      <c r="D228" s="6" t="s">
        <v>536</v>
      </c>
      <c r="E228" s="144"/>
      <c r="F228" s="21" t="str">
        <f>"[Line "&amp;A218&amp;" * "&amp;A209&amp;" * (1-("&amp;A204&amp;" / "&amp;A207&amp;"))]"</f>
        <v>[Line 132 * 127 * (1-(123 / 126))]</v>
      </c>
      <c r="H228" s="243">
        <f>+H218*(1-H204/H207)*H209</f>
        <v>0</v>
      </c>
      <c r="J228" s="51"/>
      <c r="K228" s="243"/>
    </row>
    <row r="229" spans="1:11">
      <c r="A229" s="5"/>
      <c r="B229" s="5"/>
      <c r="C229" s="14"/>
      <c r="F229" s="288"/>
      <c r="G229" s="288"/>
      <c r="H229" s="87"/>
      <c r="K229" s="87"/>
    </row>
    <row r="230" spans="1:11" ht="16.5" thickBot="1">
      <c r="A230" s="5">
        <f>+A228+1</f>
        <v>138</v>
      </c>
      <c r="B230" s="31" t="s">
        <v>394</v>
      </c>
      <c r="C230" s="31"/>
      <c r="D230" s="11"/>
      <c r="E230" s="60"/>
      <c r="F230" s="12" t="str">
        <f>"(Line "&amp;A224&amp;" + "&amp;A228&amp;")"</f>
        <v>(Line 136 + 137)</v>
      </c>
      <c r="G230" s="38"/>
      <c r="H230" s="249">
        <f>+H228+H224</f>
        <v>0</v>
      </c>
      <c r="K230" s="586"/>
    </row>
    <row r="231" spans="1:11" ht="15.75" thickTop="1">
      <c r="A231" s="5"/>
      <c r="B231" s="5"/>
      <c r="C231" s="315"/>
      <c r="F231" s="87"/>
      <c r="G231" s="322"/>
      <c r="H231" s="323"/>
      <c r="K231" s="587"/>
    </row>
    <row r="232" spans="1:11" ht="15.75">
      <c r="A232" s="23" t="s">
        <v>408</v>
      </c>
      <c r="B232" s="22"/>
      <c r="C232" s="267"/>
      <c r="D232" s="34"/>
      <c r="E232" s="269"/>
      <c r="F232" s="34"/>
      <c r="G232" s="34"/>
      <c r="H232" s="37"/>
    </row>
    <row r="233" spans="1:11">
      <c r="A233" s="5"/>
    </row>
    <row r="234" spans="1:11" ht="15.75">
      <c r="A234" s="5"/>
      <c r="B234" s="1" t="s">
        <v>395</v>
      </c>
    </row>
    <row r="235" spans="1:11">
      <c r="A235" s="5">
        <f>+A230+1</f>
        <v>139</v>
      </c>
      <c r="C235" s="6" t="s">
        <v>396</v>
      </c>
      <c r="F235" s="21" t="str">
        <f>"(Line "&amp;A69&amp;")"</f>
        <v>(Line 39)</v>
      </c>
      <c r="H235" s="233">
        <f>+H69</f>
        <v>122476075.48478368</v>
      </c>
      <c r="K235" s="233"/>
    </row>
    <row r="236" spans="1:11">
      <c r="A236" s="5">
        <f>+A235+1</f>
        <v>140</v>
      </c>
      <c r="C236" s="6" t="s">
        <v>525</v>
      </c>
      <c r="F236" s="283" t="str">
        <f>"(Line "&amp;A104&amp;")"</f>
        <v>(Line 58)</v>
      </c>
      <c r="H236" s="233">
        <f>+H104</f>
        <v>1585133.502646287</v>
      </c>
      <c r="K236" s="233"/>
    </row>
    <row r="237" spans="1:11" ht="15.75">
      <c r="A237" s="5">
        <f>+A236+1</f>
        <v>141</v>
      </c>
      <c r="B237" s="5"/>
      <c r="C237" s="9" t="s">
        <v>529</v>
      </c>
      <c r="D237" s="9"/>
      <c r="E237" s="62"/>
      <c r="F237" s="21" t="str">
        <f>"(Line "&amp;A106&amp;")"</f>
        <v>(Line 59)</v>
      </c>
      <c r="G237" s="9"/>
      <c r="H237" s="239">
        <f>+H106</f>
        <v>124061208.98742996</v>
      </c>
      <c r="K237" s="235"/>
    </row>
    <row r="238" spans="1:11">
      <c r="A238" s="5"/>
      <c r="B238" s="5"/>
      <c r="E238" s="144"/>
      <c r="H238" s="233"/>
      <c r="K238" s="233"/>
    </row>
    <row r="239" spans="1:11">
      <c r="A239" s="5">
        <f>+A237+1</f>
        <v>142</v>
      </c>
      <c r="C239" s="6" t="s">
        <v>41</v>
      </c>
      <c r="F239" s="21" t="str">
        <f>"(Line "&amp;A142&amp;")"</f>
        <v>(Line 85)</v>
      </c>
      <c r="H239" s="233">
        <f>+H142</f>
        <v>6421340.1372395102</v>
      </c>
      <c r="K239" s="233"/>
    </row>
    <row r="240" spans="1:11">
      <c r="A240" s="5">
        <f>+A239+1</f>
        <v>143</v>
      </c>
      <c r="C240" s="14" t="s">
        <v>506</v>
      </c>
      <c r="F240" s="21" t="str">
        <f>"(Line "&amp;A162&amp;")"</f>
        <v>(Line 97)</v>
      </c>
      <c r="H240" s="233">
        <f>+H162</f>
        <v>4059707.8905943083</v>
      </c>
      <c r="K240" s="233"/>
    </row>
    <row r="241" spans="1:11">
      <c r="A241" s="5">
        <f>+A240+1</f>
        <v>144</v>
      </c>
      <c r="B241" s="5"/>
      <c r="C241" s="6" t="s">
        <v>397</v>
      </c>
      <c r="E241" s="144"/>
      <c r="F241" s="21" t="str">
        <f>"(Line "&amp;A168&amp;")"</f>
        <v>(Line 99)</v>
      </c>
      <c r="H241" s="233">
        <f>+H168</f>
        <v>483707.9697678698</v>
      </c>
      <c r="K241" s="233"/>
    </row>
    <row r="242" spans="1:11">
      <c r="A242" s="5">
        <f>+A241+1</f>
        <v>145</v>
      </c>
      <c r="B242" s="5"/>
      <c r="C242" s="315" t="s">
        <v>550</v>
      </c>
      <c r="E242" s="144"/>
      <c r="F242" s="21" t="str">
        <f>"(Line "&amp;A209&amp;")"</f>
        <v>(Line 127)</v>
      </c>
      <c r="H242" s="233">
        <f>+H209</f>
        <v>7532138.8428706331</v>
      </c>
      <c r="K242" s="233"/>
    </row>
    <row r="243" spans="1:11">
      <c r="A243" s="5">
        <f>+A242+1</f>
        <v>146</v>
      </c>
      <c r="B243" s="5"/>
      <c r="C243" s="315" t="s">
        <v>551</v>
      </c>
      <c r="E243" s="144"/>
      <c r="F243" s="21" t="str">
        <f>"(Line "&amp;A230&amp;")"</f>
        <v>(Line 138)</v>
      </c>
      <c r="H243" s="233">
        <f>+H230</f>
        <v>0</v>
      </c>
      <c r="K243" s="233"/>
    </row>
    <row r="244" spans="1:11" ht="15.75" thickBot="1">
      <c r="A244" s="5"/>
      <c r="B244" s="5"/>
      <c r="C244" s="315"/>
      <c r="E244" s="144"/>
      <c r="H244" s="233"/>
      <c r="K244" s="233"/>
    </row>
    <row r="245" spans="1:11" ht="18.75" thickBot="1">
      <c r="A245" s="48">
        <f>+A243+1</f>
        <v>147</v>
      </c>
      <c r="B245" s="46"/>
      <c r="C245" s="50" t="s">
        <v>24</v>
      </c>
      <c r="D245" s="50"/>
      <c r="E245" s="324"/>
      <c r="F245" s="95" t="str">
        <f>"(Sum Lines "&amp;A239&amp;" to "&amp;A243&amp;")"</f>
        <v>(Sum Lines 142 to 146)</v>
      </c>
      <c r="G245" s="47"/>
      <c r="H245" s="250">
        <f>SUM(H243,H242,H241,H240,H239)</f>
        <v>18496894.840472318</v>
      </c>
      <c r="J245" s="171"/>
      <c r="K245" s="588"/>
    </row>
    <row r="246" spans="1:11" ht="18">
      <c r="A246" s="53"/>
      <c r="B246" s="68"/>
      <c r="C246" s="325"/>
      <c r="D246" s="325"/>
      <c r="E246" s="326"/>
      <c r="F246" s="3"/>
      <c r="G246" s="69"/>
      <c r="H246" s="327"/>
      <c r="K246" s="327"/>
    </row>
    <row r="247" spans="1:11" ht="18">
      <c r="A247" s="53"/>
      <c r="B247" s="27" t="s">
        <v>462</v>
      </c>
      <c r="C247" s="325"/>
      <c r="D247" s="325"/>
      <c r="E247" s="326"/>
      <c r="F247" s="3"/>
      <c r="G247" s="69"/>
      <c r="H247" s="327"/>
      <c r="K247" s="327"/>
    </row>
    <row r="248" spans="1:11" ht="18">
      <c r="A248" s="5">
        <f>+A245+1</f>
        <v>148</v>
      </c>
      <c r="B248" s="5"/>
      <c r="C248" s="6" t="str">
        <f>+C40</f>
        <v>Transmission Plant In Service</v>
      </c>
      <c r="D248" s="325"/>
      <c r="E248" s="326"/>
      <c r="F248" s="21" t="str">
        <f>"(Line "&amp;A40&amp;")"</f>
        <v>(Line 19)</v>
      </c>
      <c r="G248" s="69"/>
      <c r="H248" s="233">
        <f>+H40</f>
        <v>135613469</v>
      </c>
      <c r="K248" s="233"/>
    </row>
    <row r="249" spans="1:11" ht="18">
      <c r="A249" s="5">
        <f>+A248+1</f>
        <v>149</v>
      </c>
      <c r="B249" s="5"/>
      <c r="C249" s="25" t="s">
        <v>463</v>
      </c>
      <c r="D249" s="328"/>
      <c r="E249" s="65" t="str">
        <f>"(Note "&amp;B$309&amp;")"</f>
        <v>(Note M)</v>
      </c>
      <c r="F249" s="283" t="s">
        <v>329</v>
      </c>
      <c r="G249" s="69"/>
      <c r="H249" s="252">
        <f>+'5 - Cost Support 1'!G85-'5 - Cost Support 1'!G86</f>
        <v>81218759.590000004</v>
      </c>
      <c r="I249" s="251" t="s">
        <v>599</v>
      </c>
      <c r="K249" s="233"/>
    </row>
    <row r="250" spans="1:11" ht="18">
      <c r="A250" s="5">
        <f>+A249+1</f>
        <v>150</v>
      </c>
      <c r="B250" s="5"/>
      <c r="C250" s="6" t="s">
        <v>464</v>
      </c>
      <c r="D250" s="325"/>
      <c r="E250" s="326"/>
      <c r="F250" s="21" t="str">
        <f>"(Line "&amp;A248&amp;" - "&amp;A249&amp;")"</f>
        <v>(Line 148 - 149)</v>
      </c>
      <c r="G250" s="69"/>
      <c r="H250" s="233">
        <f>+H248-H249</f>
        <v>54394709.409999996</v>
      </c>
      <c r="K250" s="233"/>
    </row>
    <row r="251" spans="1:11" ht="18">
      <c r="A251" s="5">
        <f>+A250+1</f>
        <v>151</v>
      </c>
      <c r="B251" s="5"/>
      <c r="C251" s="6" t="s">
        <v>465</v>
      </c>
      <c r="D251" s="325"/>
      <c r="E251" s="326"/>
      <c r="F251" s="21" t="str">
        <f>"(Line "&amp;A250&amp;" / "&amp;A248&amp;")"</f>
        <v>(Line 150 / 148)</v>
      </c>
      <c r="G251" s="69"/>
      <c r="H251" s="329">
        <f>+H250/H248</f>
        <v>0.40110108391962157</v>
      </c>
      <c r="K251" s="329"/>
    </row>
    <row r="252" spans="1:11" ht="18">
      <c r="A252" s="5">
        <f>+A251+1</f>
        <v>152</v>
      </c>
      <c r="B252" s="5"/>
      <c r="C252" s="25" t="s">
        <v>24</v>
      </c>
      <c r="D252" s="328"/>
      <c r="E252" s="330"/>
      <c r="F252" s="283" t="str">
        <f>"(Line "&amp;A245&amp;")"</f>
        <v>(Line 147)</v>
      </c>
      <c r="G252" s="69"/>
      <c r="H252" s="252">
        <f>+H245</f>
        <v>18496894.840472318</v>
      </c>
      <c r="K252" s="233"/>
    </row>
    <row r="253" spans="1:11" ht="18">
      <c r="A253" s="5">
        <f>+A252+1</f>
        <v>153</v>
      </c>
      <c r="B253" s="5"/>
      <c r="C253" s="1" t="s">
        <v>466</v>
      </c>
      <c r="D253" s="325"/>
      <c r="E253" s="326"/>
      <c r="F253" s="21" t="str">
        <f>"(Line "&amp;A251&amp;" * "&amp;A252&amp;")"</f>
        <v>(Line 151 * 152)</v>
      </c>
      <c r="G253" s="69"/>
      <c r="H253" s="235">
        <f>+H252*H251</f>
        <v>7419124.5696607027</v>
      </c>
      <c r="J253" s="21"/>
      <c r="K253" s="235"/>
    </row>
    <row r="254" spans="1:11" ht="15.75">
      <c r="A254" s="77"/>
      <c r="B254" s="5"/>
      <c r="E254" s="144"/>
      <c r="H254" s="10"/>
      <c r="K254" s="583"/>
    </row>
    <row r="255" spans="1:11" ht="15.75">
      <c r="A255" s="77"/>
      <c r="B255" s="27" t="s">
        <v>165</v>
      </c>
      <c r="E255" s="144"/>
      <c r="H255" s="10"/>
      <c r="K255" s="583"/>
    </row>
    <row r="256" spans="1:11" ht="15.75">
      <c r="A256" s="5">
        <f>+A253+1</f>
        <v>154</v>
      </c>
      <c r="C256" s="27" t="s">
        <v>400</v>
      </c>
      <c r="E256" s="144"/>
      <c r="F256" s="6" t="s">
        <v>330</v>
      </c>
      <c r="H256" s="233">
        <f>+'3 - Revenue Credits'!D23</f>
        <v>0</v>
      </c>
      <c r="I256" s="251" t="s">
        <v>602</v>
      </c>
      <c r="K256" s="233"/>
    </row>
    <row r="257" spans="1:12" ht="15.75">
      <c r="A257" s="5">
        <f>+A256+1</f>
        <v>155</v>
      </c>
      <c r="C257" s="27" t="s">
        <v>163</v>
      </c>
      <c r="E257" s="57" t="str">
        <f>"(Note "&amp;B$310&amp;")"</f>
        <v>(Note N)</v>
      </c>
      <c r="F257" s="6" t="s">
        <v>164</v>
      </c>
      <c r="H257" s="234">
        <f>+'5 - Cost Support 1'!G143</f>
        <v>0</v>
      </c>
      <c r="I257" s="251" t="s">
        <v>599</v>
      </c>
      <c r="K257" s="233"/>
      <c r="L257" s="251"/>
    </row>
    <row r="258" spans="1:12" ht="16.5" thickBot="1">
      <c r="A258" s="5"/>
      <c r="B258" s="5"/>
      <c r="H258" s="10"/>
      <c r="K258" s="583"/>
    </row>
    <row r="259" spans="1:12" s="1" customFormat="1" ht="18.75" thickBot="1">
      <c r="A259" s="48">
        <f>+A257+1</f>
        <v>156</v>
      </c>
      <c r="B259" s="52"/>
      <c r="C259" s="49" t="s">
        <v>40</v>
      </c>
      <c r="D259" s="50"/>
      <c r="E259" s="54"/>
      <c r="F259" s="95" t="str">
        <f>"(Line "&amp;A253&amp;" - "&amp;A256&amp;" + "&amp;A257&amp;")"</f>
        <v>(Line 153 - 154 + 155)</v>
      </c>
      <c r="G259" s="50"/>
      <c r="H259" s="250">
        <f>+H253-H256+H257</f>
        <v>7419124.5696607027</v>
      </c>
      <c r="K259" s="588"/>
    </row>
    <row r="260" spans="1:12" ht="15.75">
      <c r="A260" s="77"/>
      <c r="B260" s="5"/>
      <c r="H260" s="10"/>
      <c r="K260" s="583"/>
    </row>
    <row r="261" spans="1:12" ht="15.75">
      <c r="A261" s="5"/>
      <c r="B261" s="1" t="s">
        <v>85</v>
      </c>
      <c r="H261" s="10"/>
    </row>
    <row r="262" spans="1:12" ht="15.75">
      <c r="A262" s="5">
        <f>+A259+1</f>
        <v>157</v>
      </c>
      <c r="B262" s="5"/>
      <c r="C262" s="6" t="s">
        <v>24</v>
      </c>
      <c r="F262" s="6" t="str">
        <f>"(Line "&amp;A245&amp;")"</f>
        <v>(Line 147)</v>
      </c>
      <c r="H262" s="94">
        <f>H245</f>
        <v>18496894.840472318</v>
      </c>
      <c r="K262" s="191"/>
    </row>
    <row r="263" spans="1:12" ht="15.75">
      <c r="A263" s="5">
        <f>+A262+1</f>
        <v>158</v>
      </c>
      <c r="B263" s="5"/>
      <c r="C263" s="6" t="s">
        <v>133</v>
      </c>
      <c r="F263" s="6" t="str">
        <f>"(Line "&amp;A40&amp;" - "&amp;A57&amp;")"</f>
        <v>(Line 19 - 30)</v>
      </c>
      <c r="H263" s="85">
        <f>+H40-H57</f>
        <v>86386862</v>
      </c>
      <c r="K263" s="191"/>
    </row>
    <row r="264" spans="1:12" ht="15.75">
      <c r="A264" s="5">
        <f>+A263+1</f>
        <v>159</v>
      </c>
      <c r="B264" s="5"/>
      <c r="C264" s="6" t="s">
        <v>90</v>
      </c>
      <c r="F264" s="6" t="str">
        <f>"(Line "&amp;A262&amp;" / "&amp;A263&amp;")"</f>
        <v>(Line 157 / 158)</v>
      </c>
      <c r="H264" s="10">
        <f>+H262/H263</f>
        <v>0.21411698969308918</v>
      </c>
      <c r="K264" s="583"/>
    </row>
    <row r="265" spans="1:12" ht="15.75">
      <c r="A265" s="5">
        <f>+A264+1</f>
        <v>160</v>
      </c>
      <c r="B265" s="5"/>
      <c r="C265" s="6" t="s">
        <v>91</v>
      </c>
      <c r="F265" s="6" t="str">
        <f>"(Line "&amp;A262&amp;" - "&amp;A147&amp;") / "&amp;A263</f>
        <v>(Line 157 - 86) / 158</v>
      </c>
      <c r="H265" s="10">
        <f>(H262-H147)/H263</f>
        <v>0.16776417738697719</v>
      </c>
      <c r="I265" s="260"/>
      <c r="J265" s="7"/>
      <c r="K265" s="583"/>
    </row>
    <row r="266" spans="1:12" ht="15.75">
      <c r="A266" s="5">
        <f>+A265+1</f>
        <v>161</v>
      </c>
      <c r="B266" s="5"/>
      <c r="C266" s="6" t="s">
        <v>92</v>
      </c>
      <c r="F266" s="6" t="str">
        <f>"(Line "&amp;A262&amp;" - "&amp;A147&amp;" - "&amp;A209&amp;" - "&amp;A230&amp;") / "&amp;A263</f>
        <v>(Line 157 - 86 - 127 - 138) / 158</v>
      </c>
      <c r="H266" s="10">
        <f>(H262-H147-H209-H230)/H263</f>
        <v>8.0573386235532951E-2</v>
      </c>
      <c r="I266" s="260"/>
      <c r="J266" s="7"/>
      <c r="K266" s="583"/>
    </row>
    <row r="267" spans="1:12" ht="15.75">
      <c r="A267" s="5"/>
      <c r="B267" s="5"/>
      <c r="H267" s="10"/>
      <c r="K267" s="583"/>
    </row>
    <row r="268" spans="1:12" ht="15.75">
      <c r="A268" s="5"/>
      <c r="B268" s="5"/>
      <c r="H268" s="200"/>
      <c r="K268" s="589"/>
    </row>
    <row r="269" spans="1:12" ht="15.75">
      <c r="A269" s="5"/>
      <c r="B269" s="1" t="s">
        <v>86</v>
      </c>
      <c r="H269" s="10"/>
      <c r="K269" s="583"/>
    </row>
    <row r="270" spans="1:12" ht="15.75">
      <c r="A270" s="5">
        <f>+A266+1</f>
        <v>162</v>
      </c>
      <c r="B270" s="5"/>
      <c r="C270" s="6" t="s">
        <v>611</v>
      </c>
      <c r="F270" s="6" t="str">
        <f>"(Line "&amp;A252&amp;" - "&amp;A242&amp;" - "&amp;A243&amp;")"</f>
        <v>(Line 152 - 145 - 146)</v>
      </c>
      <c r="H270" s="94">
        <f>(+H245-H242-H243)</f>
        <v>10964755.997601684</v>
      </c>
      <c r="I270" s="171"/>
      <c r="J270" s="7"/>
      <c r="K270" s="191"/>
    </row>
    <row r="271" spans="1:12" ht="15.75">
      <c r="A271" s="5">
        <f>+A270+1</f>
        <v>163</v>
      </c>
      <c r="B271" s="5"/>
      <c r="C271" s="6" t="s">
        <v>219</v>
      </c>
      <c r="F271" s="6" t="s">
        <v>331</v>
      </c>
      <c r="H271" s="85">
        <f>+'4 - 100 Basis Pt ROE'!I9</f>
        <v>7938068.041965167</v>
      </c>
      <c r="I271" s="251" t="s">
        <v>603</v>
      </c>
      <c r="K271" s="191"/>
    </row>
    <row r="272" spans="1:12" ht="15.75">
      <c r="A272" s="5">
        <f>+A271+1</f>
        <v>164</v>
      </c>
      <c r="B272" s="5"/>
      <c r="C272" s="6" t="s">
        <v>87</v>
      </c>
      <c r="F272" s="6" t="str">
        <f>"(Line "&amp;A270&amp;" + "&amp;A271&amp;")"</f>
        <v>(Line 162 + 163)</v>
      </c>
      <c r="H272" s="85">
        <f>+H271+H270</f>
        <v>18902824.039566852</v>
      </c>
      <c r="I272" s="171"/>
      <c r="K272" s="191"/>
    </row>
    <row r="273" spans="1:255" ht="15.75">
      <c r="A273" s="5">
        <f>+A272+1</f>
        <v>165</v>
      </c>
      <c r="B273" s="5"/>
      <c r="C273" s="6" t="str">
        <f>+C263</f>
        <v>Net Transmission Plant</v>
      </c>
      <c r="F273" s="6" t="str">
        <f>"(Line "&amp;A40&amp;" - "&amp;A57&amp;")"</f>
        <v>(Line 19 - 30)</v>
      </c>
      <c r="H273" s="85">
        <f>+H263</f>
        <v>86386862</v>
      </c>
      <c r="K273" s="191"/>
    </row>
    <row r="274" spans="1:255" ht="15.75">
      <c r="A274" s="5">
        <f>+A273+1</f>
        <v>166</v>
      </c>
      <c r="B274" s="5"/>
      <c r="C274" s="6" t="s">
        <v>88</v>
      </c>
      <c r="F274" s="6" t="str">
        <f>"(Line "&amp;A272&amp;" / "&amp;A273&amp;")"</f>
        <v>(Line 164 / 165)</v>
      </c>
      <c r="H274" s="10">
        <f>+H272/H273</f>
        <v>0.21881595883835731</v>
      </c>
      <c r="I274" s="245"/>
      <c r="K274" s="583"/>
    </row>
    <row r="275" spans="1:255" ht="15.75">
      <c r="A275" s="5">
        <f>+A274+1</f>
        <v>167</v>
      </c>
      <c r="B275" s="5"/>
      <c r="C275" s="6" t="s">
        <v>89</v>
      </c>
      <c r="F275" s="6" t="str">
        <f>"(Line "&amp;A272&amp;" - "&amp;A147&amp;") / "&amp;A273</f>
        <v>(Line 164 - 86) / 165</v>
      </c>
      <c r="H275" s="10">
        <f>(H272-H147)/H273</f>
        <v>0.17246314653224529</v>
      </c>
      <c r="I275" s="260"/>
      <c r="K275" s="583"/>
    </row>
    <row r="276" spans="1:255" ht="15.75">
      <c r="A276" s="5"/>
      <c r="B276" s="5"/>
      <c r="E276" s="203"/>
      <c r="H276" s="10"/>
      <c r="K276" s="583"/>
    </row>
    <row r="277" spans="1:255" ht="15.75">
      <c r="A277" s="5">
        <f>+A275+1</f>
        <v>168</v>
      </c>
      <c r="B277" s="5"/>
      <c r="C277" s="1" t="s">
        <v>40</v>
      </c>
      <c r="F277" s="6" t="str">
        <f>"(Line "&amp;A259&amp;")"</f>
        <v>(Line 156)</v>
      </c>
      <c r="H277" s="85">
        <f>+H259</f>
        <v>7419124.5696607027</v>
      </c>
      <c r="K277" s="191"/>
    </row>
    <row r="278" spans="1:255" ht="15.75">
      <c r="A278" s="5">
        <f>+A277+1</f>
        <v>169</v>
      </c>
      <c r="B278" s="5"/>
      <c r="C278" s="6" t="s">
        <v>220</v>
      </c>
      <c r="E278" s="144"/>
      <c r="F278" s="14" t="s">
        <v>326</v>
      </c>
      <c r="H278" s="94">
        <f>'6- Est &amp; Reconcile WS'!H149</f>
        <v>2137001.1187897036</v>
      </c>
      <c r="I278" s="251" t="s">
        <v>604</v>
      </c>
      <c r="K278" s="191"/>
    </row>
    <row r="279" spans="1:255" ht="15.75">
      <c r="A279" s="5">
        <f>+A278+1</f>
        <v>170</v>
      </c>
      <c r="B279" s="5"/>
      <c r="C279" s="183" t="s">
        <v>221</v>
      </c>
      <c r="E279" s="144"/>
      <c r="F279" s="14" t="s">
        <v>214</v>
      </c>
      <c r="H279" s="94">
        <f>+'7 - Cap Add WS'!P37-'7 - Cap Add WS'!Q36</f>
        <v>0</v>
      </c>
      <c r="I279" s="251" t="s">
        <v>605</v>
      </c>
      <c r="K279" s="191"/>
    </row>
    <row r="280" spans="1:255" ht="15.75">
      <c r="A280" s="5">
        <f>+A279+1</f>
        <v>171</v>
      </c>
      <c r="B280" s="5"/>
      <c r="C280" s="6" t="s">
        <v>556</v>
      </c>
      <c r="D280" s="177"/>
      <c r="E280" s="57"/>
      <c r="F280" s="6" t="s">
        <v>362</v>
      </c>
      <c r="H280" s="191">
        <f>+'5 - Cost Support 1'!G152</f>
        <v>0</v>
      </c>
      <c r="I280" s="251" t="s">
        <v>599</v>
      </c>
      <c r="K280" s="191"/>
      <c r="IU280" s="6">
        <f>SUM(A280:IT280)</f>
        <v>171</v>
      </c>
    </row>
    <row r="281" spans="1:255" ht="15.75">
      <c r="A281" s="5">
        <f>+A280+1</f>
        <v>172</v>
      </c>
      <c r="B281" s="5"/>
      <c r="C281" s="1" t="s">
        <v>172</v>
      </c>
      <c r="F281" s="6" t="str">
        <f>"(Line "&amp;A277&amp;" - "&amp;A278&amp;" + "&amp;A280&amp;")"</f>
        <v>(Line 168 - 169 + 171)</v>
      </c>
      <c r="H281" s="85">
        <f>SUM(H277:H280)</f>
        <v>9556125.6884504072</v>
      </c>
      <c r="K281" s="191"/>
    </row>
    <row r="282" spans="1:255" ht="15.75">
      <c r="A282" s="5"/>
      <c r="B282" s="5"/>
      <c r="H282" s="10"/>
      <c r="K282" s="583"/>
    </row>
    <row r="283" spans="1:255" ht="15.75">
      <c r="A283" s="5"/>
      <c r="B283" s="27" t="s">
        <v>171</v>
      </c>
      <c r="H283" s="10"/>
      <c r="K283" s="583"/>
    </row>
    <row r="284" spans="1:255" ht="15.75">
      <c r="A284" s="5">
        <f>+A281+1</f>
        <v>173</v>
      </c>
      <c r="B284" s="5"/>
      <c r="C284" s="6" t="s">
        <v>508</v>
      </c>
      <c r="E284" s="57" t="str">
        <f>"(Note "&amp;B$308&amp;")"</f>
        <v>(Note L)</v>
      </c>
      <c r="F284" s="6" t="s">
        <v>164</v>
      </c>
      <c r="H284" s="597">
        <v>4198.3999999999996</v>
      </c>
      <c r="I284" s="251" t="s">
        <v>599</v>
      </c>
      <c r="K284" s="243"/>
      <c r="L284" s="251"/>
    </row>
    <row r="285" spans="1:255" ht="15.75">
      <c r="A285" s="5">
        <f>+A284+1</f>
        <v>174</v>
      </c>
      <c r="B285" s="5"/>
      <c r="C285" s="6" t="s">
        <v>507</v>
      </c>
      <c r="D285" s="331"/>
      <c r="E285" s="332"/>
      <c r="F285" s="21" t="str">
        <f>"(Line "&amp;A281&amp;" / "&amp;A284&amp;")"</f>
        <v>(Line 172 / 173)</v>
      </c>
      <c r="G285" s="333"/>
      <c r="H285" s="243">
        <f>+H281/H284</f>
        <v>2276.1351201530124</v>
      </c>
      <c r="K285" s="243"/>
    </row>
    <row r="286" spans="1:255" ht="16.5" thickBot="1">
      <c r="A286" s="5"/>
      <c r="B286" s="5"/>
      <c r="E286" s="332"/>
      <c r="F286" s="333"/>
      <c r="G286" s="333"/>
      <c r="H286" s="243"/>
      <c r="K286" s="243"/>
    </row>
    <row r="287" spans="1:255" ht="18.75" thickBot="1">
      <c r="A287" s="48">
        <f>+A285+1</f>
        <v>175</v>
      </c>
      <c r="B287" s="54"/>
      <c r="C287" s="49" t="s">
        <v>55</v>
      </c>
      <c r="D287" s="54"/>
      <c r="E287" s="54"/>
      <c r="F287" s="54" t="str">
        <f>"(Line "&amp;A285&amp;")"</f>
        <v>(Line 174)</v>
      </c>
      <c r="G287" s="54"/>
      <c r="H287" s="70">
        <f>+H285</f>
        <v>2276.1351201530124</v>
      </c>
      <c r="K287" s="590"/>
    </row>
    <row r="288" spans="1:255" ht="15.75">
      <c r="A288" s="77"/>
      <c r="B288" s="5"/>
      <c r="E288" s="332"/>
      <c r="F288" s="333"/>
      <c r="G288" s="333"/>
      <c r="H288" s="243"/>
      <c r="K288" s="243"/>
    </row>
    <row r="289" spans="1:8" ht="18">
      <c r="A289" s="53"/>
      <c r="B289" s="27" t="s">
        <v>31</v>
      </c>
      <c r="E289" s="332"/>
      <c r="F289" s="333"/>
      <c r="G289" s="333"/>
      <c r="H289" s="243"/>
    </row>
    <row r="290" spans="1:8" ht="15.75">
      <c r="A290" s="2"/>
      <c r="B290" s="5" t="s">
        <v>428</v>
      </c>
      <c r="C290" s="6" t="s">
        <v>45</v>
      </c>
      <c r="E290" s="332"/>
      <c r="F290" s="333"/>
      <c r="G290" s="333"/>
      <c r="H290" s="243"/>
    </row>
    <row r="291" spans="1:8" ht="15.75">
      <c r="A291" s="2"/>
      <c r="B291" s="5" t="s">
        <v>543</v>
      </c>
      <c r="C291" s="14" t="s">
        <v>416</v>
      </c>
      <c r="E291" s="332"/>
      <c r="F291" s="333"/>
      <c r="G291" s="333"/>
      <c r="H291" s="243"/>
    </row>
    <row r="292" spans="1:8" ht="15.75">
      <c r="A292" s="2"/>
      <c r="B292" s="5"/>
      <c r="C292" s="14" t="s">
        <v>417</v>
      </c>
      <c r="E292" s="332"/>
      <c r="F292" s="333"/>
      <c r="G292" s="333"/>
      <c r="H292" s="334"/>
    </row>
    <row r="293" spans="1:8" ht="15.75">
      <c r="A293" s="2"/>
      <c r="B293" s="5"/>
      <c r="C293" s="14" t="s">
        <v>418</v>
      </c>
      <c r="E293" s="332"/>
      <c r="F293" s="333"/>
      <c r="G293" s="333"/>
      <c r="H293" s="243"/>
    </row>
    <row r="294" spans="1:8" ht="15.75">
      <c r="A294" s="2"/>
      <c r="B294" s="5"/>
      <c r="C294" s="14" t="s">
        <v>557</v>
      </c>
      <c r="E294" s="332"/>
      <c r="F294" s="333"/>
      <c r="G294" s="333"/>
      <c r="H294" s="243"/>
    </row>
    <row r="295" spans="1:8" ht="15.75">
      <c r="A295" s="2"/>
      <c r="B295" s="5" t="s">
        <v>401</v>
      </c>
      <c r="C295" s="14" t="s">
        <v>46</v>
      </c>
      <c r="E295" s="332"/>
      <c r="F295" s="333"/>
      <c r="G295" s="333"/>
      <c r="H295" s="243"/>
    </row>
    <row r="296" spans="1:8" ht="15.75">
      <c r="A296" s="2"/>
      <c r="B296" s="5" t="s">
        <v>429</v>
      </c>
      <c r="C296" s="6" t="s">
        <v>352</v>
      </c>
      <c r="E296" s="332"/>
      <c r="F296" s="333"/>
      <c r="G296" s="333"/>
      <c r="H296" s="243"/>
    </row>
    <row r="297" spans="1:8" ht="15.75">
      <c r="A297" s="2"/>
      <c r="B297" s="5" t="s">
        <v>427</v>
      </c>
      <c r="C297" s="6" t="s">
        <v>467</v>
      </c>
      <c r="E297" s="332"/>
      <c r="F297" s="333"/>
      <c r="G297" s="333"/>
      <c r="H297" s="243"/>
    </row>
    <row r="298" spans="1:8" ht="15.75">
      <c r="A298" s="2"/>
      <c r="B298" s="5" t="s">
        <v>196</v>
      </c>
      <c r="C298" s="6" t="s">
        <v>101</v>
      </c>
      <c r="E298" s="332"/>
      <c r="F298" s="333"/>
      <c r="G298" s="333"/>
      <c r="H298" s="243"/>
    </row>
    <row r="299" spans="1:8" ht="15.75">
      <c r="A299" s="2"/>
      <c r="B299" s="5" t="s">
        <v>430</v>
      </c>
      <c r="C299" s="6" t="s">
        <v>353</v>
      </c>
      <c r="E299" s="332"/>
      <c r="F299" s="333"/>
      <c r="G299" s="333"/>
      <c r="H299" s="243"/>
    </row>
    <row r="300" spans="1:8" ht="15.75">
      <c r="A300" s="2"/>
      <c r="B300" s="5" t="s">
        <v>409</v>
      </c>
      <c r="C300" s="6" t="s">
        <v>448</v>
      </c>
      <c r="E300" s="332"/>
      <c r="F300" s="333"/>
      <c r="G300" s="333"/>
      <c r="H300" s="243"/>
    </row>
    <row r="301" spans="1:8" ht="15.75">
      <c r="A301" s="2"/>
      <c r="B301" s="5"/>
      <c r="C301" s="6" t="s">
        <v>365</v>
      </c>
      <c r="E301" s="332"/>
      <c r="F301" s="333"/>
      <c r="G301" s="333"/>
      <c r="H301" s="243"/>
    </row>
    <row r="302" spans="1:8" ht="15.75">
      <c r="A302" s="2"/>
      <c r="B302" s="5"/>
      <c r="C302" s="6" t="s">
        <v>213</v>
      </c>
      <c r="E302" s="332"/>
      <c r="F302" s="333"/>
      <c r="G302" s="333"/>
      <c r="H302" s="243"/>
    </row>
    <row r="303" spans="1:8" ht="15.75">
      <c r="A303" s="2"/>
      <c r="B303" s="5"/>
      <c r="C303" s="6" t="s">
        <v>234</v>
      </c>
      <c r="E303" s="332"/>
      <c r="F303" s="333"/>
      <c r="G303" s="333"/>
      <c r="H303" s="243"/>
    </row>
    <row r="304" spans="1:8" ht="15.75">
      <c r="A304" s="2"/>
      <c r="B304" s="5"/>
      <c r="C304" s="6" t="s">
        <v>449</v>
      </c>
      <c r="E304" s="332"/>
      <c r="F304" s="333"/>
      <c r="G304" s="333"/>
      <c r="H304" s="243"/>
    </row>
    <row r="305" spans="1:8" ht="15.75">
      <c r="A305" s="2"/>
      <c r="B305" s="5"/>
      <c r="C305" s="6" t="s">
        <v>132</v>
      </c>
      <c r="E305" s="332"/>
      <c r="F305" s="333"/>
      <c r="G305" s="333"/>
      <c r="H305" s="243"/>
    </row>
    <row r="306" spans="1:8" ht="15.75">
      <c r="A306" s="2"/>
      <c r="B306" s="5" t="s">
        <v>411</v>
      </c>
      <c r="C306" s="6" t="s">
        <v>558</v>
      </c>
      <c r="E306" s="332"/>
      <c r="F306" s="333"/>
      <c r="G306" s="333"/>
      <c r="H306" s="243"/>
    </row>
    <row r="307" spans="1:8" ht="15.75">
      <c r="A307" s="2"/>
      <c r="B307" s="5" t="s">
        <v>432</v>
      </c>
      <c r="C307" s="6" t="s">
        <v>103</v>
      </c>
      <c r="E307" s="332"/>
      <c r="F307" s="333"/>
      <c r="G307" s="333"/>
      <c r="H307" s="243"/>
    </row>
    <row r="308" spans="1:8" ht="15.75">
      <c r="A308" s="2"/>
      <c r="B308" s="5" t="s">
        <v>513</v>
      </c>
      <c r="C308" s="275" t="s">
        <v>559</v>
      </c>
      <c r="E308" s="332"/>
      <c r="F308" s="333"/>
      <c r="G308" s="333"/>
      <c r="H308" s="243"/>
    </row>
    <row r="309" spans="1:8" ht="15.75">
      <c r="A309" s="5"/>
      <c r="B309" s="5" t="s">
        <v>514</v>
      </c>
      <c r="C309" s="6" t="s">
        <v>75</v>
      </c>
      <c r="E309" s="332"/>
      <c r="F309" s="333"/>
      <c r="G309" s="333"/>
      <c r="H309" s="243"/>
    </row>
    <row r="310" spans="1:8" ht="15.75">
      <c r="A310" s="5"/>
      <c r="B310" s="5" t="s">
        <v>197</v>
      </c>
      <c r="C310" s="335" t="s">
        <v>560</v>
      </c>
      <c r="E310" s="332"/>
      <c r="F310" s="333"/>
      <c r="G310" s="333"/>
      <c r="H310" s="243"/>
    </row>
    <row r="311" spans="1:8" ht="15.75">
      <c r="A311" s="5"/>
      <c r="B311" s="5"/>
      <c r="C311" s="335" t="s">
        <v>166</v>
      </c>
      <c r="E311" s="332"/>
      <c r="F311" s="333"/>
      <c r="G311" s="333"/>
      <c r="H311" s="243"/>
    </row>
    <row r="312" spans="1:8" ht="15.75">
      <c r="A312" s="5"/>
      <c r="B312" s="5"/>
      <c r="C312" s="335" t="str">
        <f>"  Interest on the Network Credits as booked each year is added to the revenue requirement to make the Transmisison Owner whole on Line "&amp;A257&amp;"."</f>
        <v xml:space="preserve">  Interest on the Network Credits as booked each year is added to the revenue requirement to make the Transmisison Owner whole on Line 155.</v>
      </c>
      <c r="E312" s="332"/>
      <c r="F312" s="333"/>
      <c r="G312" s="333"/>
      <c r="H312" s="243"/>
    </row>
    <row r="313" spans="1:8" ht="15.75">
      <c r="A313" s="5"/>
      <c r="B313" s="5" t="s">
        <v>305</v>
      </c>
      <c r="C313" s="335" t="str">
        <f>"Payments made under Schedule 12 of the PJM OATT that are not directly assessed to load in the Zone under Schedule 12 are included in Transmission O&amp;M."</f>
        <v>Payments made under Schedule 12 of the PJM OATT that are not directly assessed to load in the Zone under Schedule 12 are included in Transmission O&amp;M.</v>
      </c>
      <c r="E313" s="332"/>
      <c r="F313" s="333"/>
      <c r="G313" s="333"/>
      <c r="H313" s="243"/>
    </row>
    <row r="314" spans="1:8" ht="15.75">
      <c r="A314" s="5"/>
      <c r="B314" s="5"/>
      <c r="C314" s="335" t="str">
        <f>"  If they are booked to Acct 565, they are included in on line "&amp;A115&amp;""</f>
        <v xml:space="preserve">  If they are booked to Acct 565, they are included in on line 64</v>
      </c>
      <c r="E314" s="332"/>
      <c r="F314" s="333"/>
      <c r="G314" s="333"/>
      <c r="H314" s="243"/>
    </row>
    <row r="315" spans="1:8" ht="18">
      <c r="A315" s="336"/>
      <c r="B315" s="5" t="s">
        <v>471</v>
      </c>
      <c r="C315" s="14" t="s">
        <v>561</v>
      </c>
      <c r="D315" s="68"/>
      <c r="E315" s="68"/>
      <c r="F315" s="68"/>
      <c r="G315" s="53"/>
      <c r="H315" s="53"/>
    </row>
    <row r="316" spans="1:8" ht="15.75">
      <c r="A316" s="5"/>
      <c r="B316" s="5" t="s">
        <v>593</v>
      </c>
      <c r="C316" s="275" t="s">
        <v>594</v>
      </c>
      <c r="E316" s="332"/>
      <c r="F316" s="333"/>
      <c r="G316" s="333"/>
      <c r="H316" s="243"/>
    </row>
    <row r="317" spans="1:8" ht="15.75">
      <c r="A317" s="5"/>
      <c r="B317" s="5"/>
      <c r="C317" s="275" t="s">
        <v>595</v>
      </c>
      <c r="E317" s="332"/>
      <c r="F317" s="333"/>
      <c r="G317" s="333"/>
      <c r="H317" s="243"/>
    </row>
    <row r="318" spans="1:8" ht="15.75">
      <c r="A318" s="5"/>
      <c r="B318" s="27"/>
      <c r="C318" s="275" t="s">
        <v>596</v>
      </c>
      <c r="E318" s="332"/>
      <c r="F318" s="333"/>
      <c r="G318" s="333"/>
      <c r="H318" s="243"/>
    </row>
    <row r="319" spans="1:8" ht="15.75">
      <c r="A319" s="5"/>
      <c r="B319" s="5"/>
      <c r="C319" s="275" t="s">
        <v>597</v>
      </c>
      <c r="E319" s="332"/>
      <c r="F319" s="333"/>
      <c r="G319" s="333"/>
      <c r="H319" s="243"/>
    </row>
    <row r="320" spans="1:8" ht="15.75">
      <c r="A320" s="5"/>
      <c r="B320" s="619" t="s">
        <v>621</v>
      </c>
      <c r="C320" s="616" t="s">
        <v>622</v>
      </c>
      <c r="D320" s="616"/>
      <c r="E320" s="617"/>
      <c r="F320" s="618"/>
      <c r="G320" s="333"/>
      <c r="H320" s="243"/>
    </row>
    <row r="321" spans="1:8" ht="15.75">
      <c r="A321" s="5"/>
      <c r="B321" s="27"/>
      <c r="C321" s="616" t="s">
        <v>623</v>
      </c>
      <c r="D321" s="616"/>
      <c r="E321" s="617"/>
      <c r="F321" s="618"/>
      <c r="G321" s="333"/>
      <c r="H321" s="243"/>
    </row>
    <row r="322" spans="1:8" ht="15.75">
      <c r="A322" s="5"/>
      <c r="B322" s="5"/>
      <c r="E322" s="332"/>
      <c r="F322" s="333"/>
      <c r="G322" s="333"/>
      <c r="H322" s="243"/>
    </row>
    <row r="323" spans="1:8" ht="15.75">
      <c r="A323" s="5"/>
      <c r="B323" s="5"/>
      <c r="E323" s="332"/>
      <c r="F323" s="333"/>
      <c r="G323" s="333"/>
      <c r="H323" s="243"/>
    </row>
    <row r="324" spans="1:8" ht="15.75">
      <c r="B324" s="5"/>
      <c r="C324" s="1"/>
      <c r="E324" s="144"/>
      <c r="H324" s="10"/>
    </row>
    <row r="325" spans="1:8" ht="15.75">
      <c r="A325" s="23" t="s">
        <v>399</v>
      </c>
      <c r="B325" s="44"/>
      <c r="C325" s="34"/>
      <c r="D325" s="34"/>
      <c r="E325" s="337"/>
      <c r="F325" s="34"/>
      <c r="G325" s="34"/>
      <c r="H325" s="34"/>
    </row>
    <row r="326" spans="1:8">
      <c r="B326" s="5"/>
    </row>
    <row r="327" spans="1:8">
      <c r="H327" s="42"/>
    </row>
    <row r="328" spans="1:8">
      <c r="H328" s="41"/>
    </row>
    <row r="329" spans="1:8">
      <c r="H329" s="40"/>
    </row>
  </sheetData>
  <customSheetViews>
    <customSheetView guid="{28784157-4EC3-4007-954F-95FA853A7F47}" scale="70" printArea="1" hiddenColumns="1" showRuler="0">
      <selection sqref="A1:H1"/>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1"/>
      <headerFooter alignWithMargins="0"/>
    </customSheetView>
    <customSheetView guid="{D8BEF0E3-EED3-4DA6-93A2-D62A3C7751B3}" scale="70" printArea="1" hiddenColumns="1" showRuler="0" topLeftCell="E310">
      <selection activeCell="H336" sqref="H336"/>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2"/>
      <headerFooter alignWithMargins="0"/>
    </customSheetView>
    <customSheetView guid="{1FD82FDD-08B3-45D2-8EF1-B2A8FEBCA5D5}" scale="75" showPageBreaks="1" printArea="1" view="pageBreakPreview" showRuler="0">
      <selection activeCell="C23" sqref="C23"/>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3"/>
      <headerFooter alignWithMargins="0"/>
    </customSheetView>
    <customSheetView guid="{ED0078E7-B6E2-4668-A7FA-6DBEB081B675}" showPageBreaks="1" printArea="1" showRuler="0">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4"/>
      <headerFooter alignWithMargins="0"/>
    </customSheetView>
    <customSheetView guid="{FD7E503C-ABB7-4CF2-A9E8-6C671B4A7BE3}" scale="75" showPageBreaks="1" printArea="1" showRuler="0" topLeftCell="A229">
      <selection activeCell="H259" sqref="H259"/>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5"/>
      <headerFooter alignWithMargins="0"/>
    </customSheetView>
    <customSheetView guid="{A70E3E5A-FAD7-411A-8FC6-3294140D6819}" scale="80" showPageBreaks="1" printArea="1" topLeftCell="A18">
      <selection activeCell="H42" sqref="H42"/>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6"/>
      <headerFooter alignWithMargins="0"/>
    </customSheetView>
    <customSheetView guid="{A81FEB52-F53B-4239-B480-8C3A97F087C9}" scale="66" showPageBreaks="1" printArea="1" showRuler="0">
      <selection activeCell="B17" sqref="B17"/>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7"/>
      <headerFooter alignWithMargins="0"/>
    </customSheetView>
    <customSheetView guid="{194EE32D-1C98-4374-BB7C-2BD491970D6F}" showPageBreaks="1" printArea="1" view="pageBreakPreview" showRuler="0" topLeftCell="D1">
      <selection activeCell="H14" sqref="H14"/>
      <rowBreaks count="3" manualBreakCount="3">
        <brk id="106" max="7" man="1"/>
        <brk id="210" max="14" man="1"/>
        <brk id="287" max="14" man="1"/>
      </rowBreaks>
      <colBreaks count="1" manualBreakCount="1">
        <brk id="8" max="316" man="1"/>
      </colBreaks>
      <pageMargins left="0.5" right="0.5" top="0.75" bottom="0.5" header="0.5" footer="0.5"/>
      <printOptions horizontalCentered="1"/>
      <pageSetup scale="41" fitToHeight="10" orientation="portrait" r:id="rId8"/>
      <headerFooter alignWithMargins="0"/>
    </customSheetView>
    <customSheetView guid="{FAAD9AAC-1337-43AB-BF1F-CCF9DFCF5B78}" showPageBreaks="1" printArea="1" view="pageBreakPreview" showRuler="0" topLeftCell="A301">
      <selection activeCell="C272" sqref="C272"/>
      <rowBreaks count="3" manualBreakCount="3">
        <brk id="106" max="7" man="1"/>
        <brk id="210" max="14" man="1"/>
        <brk id="287" max="14" man="1"/>
      </rowBreaks>
      <colBreaks count="1" manualBreakCount="1">
        <brk id="8" max="316" man="1"/>
      </colBreaks>
      <pageMargins left="0.5" right="0.5" top="0.75" bottom="0.5" header="0.5" footer="0.5"/>
      <printOptions horizontalCentered="1"/>
      <pageSetup scale="41" fitToHeight="10" orientation="portrait" r:id="rId9"/>
      <headerFooter alignWithMargins="0"/>
    </customSheetView>
    <customSheetView guid="{DC91DEF3-837B-4BB9-A81E-3B78C5914E6C}" scale="60" showPageBreaks="1" printArea="1" view="pageBreakPreview" showRuler="0" topLeftCell="A250">
      <selection activeCell="F182" sqref="F182"/>
      <rowBreaks count="4" manualBreakCount="4">
        <brk id="70" max="7" man="1"/>
        <brk id="143" max="7" man="1"/>
        <brk id="210" max="7" man="1"/>
        <brk id="287" max="7" man="1"/>
      </rowBreaks>
      <colBreaks count="1" manualBreakCount="1">
        <brk id="8" max="316" man="1"/>
      </colBreaks>
      <pageMargins left="0.5" right="0.5" top="0.75" bottom="0.5" header="0.5" footer="0.5"/>
      <printOptions horizontalCentered="1"/>
      <pageSetup scale="44" fitToHeight="10" orientation="portrait" r:id="rId10"/>
      <headerFooter alignWithMargins="0">
        <oddHeader>&amp;R&amp;12Page &amp;P of &amp;N</oddHeader>
      </headerFooter>
    </customSheetView>
    <customSheetView guid="{71B42B22-A376-44B5-B0C1-23FC1AA3DBA2}" scale="66" showPageBreaks="1" printArea="1" hiddenRows="1" showRuler="0" topLeftCell="A75">
      <selection activeCell="D75" sqref="D75"/>
      <rowBreaks count="4" manualBreakCount="4">
        <brk id="70" max="7" man="1"/>
        <brk id="143" max="7" man="1"/>
        <brk id="211" max="7" man="1"/>
        <brk id="288" max="7" man="1"/>
      </rowBreaks>
      <colBreaks count="1" manualBreakCount="1">
        <brk id="8" max="316" man="1"/>
      </colBreaks>
      <pageMargins left="0.5" right="0.5" top="0.75" bottom="0.5" header="0.5" footer="0.5"/>
      <printOptions horizontalCentered="1"/>
      <pageSetup scale="45" fitToHeight="10" orientation="portrait" r:id="rId11"/>
      <headerFooter alignWithMargins="0">
        <oddHeader>&amp;R&amp;16Page &amp;P of &amp;N</oddHeader>
      </headerFooter>
    </customSheetView>
    <customSheetView guid="{28948E05-8F34-4F1E-96FB-A80A6A844600}" scale="66" showPageBreaks="1" printArea="1" showRuler="0">
      <selection activeCell="D2" sqref="D2"/>
      <rowBreaks count="4" manualBreakCount="4">
        <brk id="70" max="7" man="1"/>
        <brk id="143" max="7" man="1"/>
        <brk id="211" max="7" man="1"/>
        <brk id="288" max="7" man="1"/>
      </rowBreaks>
      <colBreaks count="2" manualBreakCount="2">
        <brk id="7" max="324" man="1"/>
        <brk id="8" max="316" man="1"/>
      </colBreaks>
      <pageMargins left="0.5" right="0.5" top="0.75" bottom="0.5" header="0.5" footer="0.5"/>
      <printOptions horizontalCentered="1"/>
      <pageSetup scale="44" fitToHeight="10" orientation="portrait" r:id="rId12"/>
      <headerFooter alignWithMargins="0">
        <oddHeader>&amp;R&amp;12Page &amp;P of &amp;N</oddHeader>
      </headerFooter>
    </customSheetView>
    <customSheetView guid="{B647CB7F-C846-4278-B6B1-1EF7F3C004F5}" scale="66" showPageBreaks="1" printArea="1" showRuler="0" topLeftCell="A268">
      <selection activeCell="C3" sqref="C3"/>
      <rowBreaks count="4" manualBreakCount="4">
        <brk id="70" max="7" man="1"/>
        <brk id="143" max="7" man="1"/>
        <brk id="211" max="7" man="1"/>
        <brk id="288" max="7" man="1"/>
      </rowBreaks>
      <colBreaks count="2" manualBreakCount="2">
        <brk id="7" max="324" man="1"/>
        <brk id="8" max="316" man="1"/>
      </colBreaks>
      <pageMargins left="0.5" right="0.5" top="0.75" bottom="0.5" header="0.5" footer="0.5"/>
      <printOptions horizontalCentered="1"/>
      <pageSetup scale="44" fitToHeight="10" orientation="portrait" r:id="rId13"/>
      <headerFooter alignWithMargins="0">
        <oddHeader>&amp;R&amp;12Page &amp;P of &amp;N</oddHeader>
      </headerFooter>
    </customSheetView>
    <customSheetView guid="{63011E91-4609-4523-98FE-FD252E915668}" scale="60" showPageBreaks="1" printArea="1" view="pageBreakPreview" showRuler="0" topLeftCell="B316">
      <selection activeCell="C3" sqref="C3"/>
      <rowBreaks count="4" manualBreakCount="4">
        <brk id="70" max="7" man="1"/>
        <brk id="143" max="7" man="1"/>
        <brk id="211" max="7" man="1"/>
        <brk id="288" max="7" man="1"/>
      </rowBreaks>
      <colBreaks count="1" manualBreakCount="1">
        <brk id="8" max="316" man="1"/>
      </colBreaks>
      <pageMargins left="0.5" right="0.5" top="0.75" bottom="0.5" header="0.5" footer="0.5"/>
      <printOptions horizontalCentered="1"/>
      <pageSetup scale="43" fitToHeight="10" orientation="portrait" r:id="rId14"/>
      <headerFooter alignWithMargins="0">
        <oddHeader>&amp;R&amp;12Page &amp;P of &amp;N</oddHeader>
      </headerFooter>
    </customSheetView>
    <customSheetView guid="{89D6D754-9FAD-4B1E-BFC9-D7DA3E200442}" scale="55" showPageBreaks="1" printArea="1" showRuler="0">
      <selection activeCell="C2" sqref="C2"/>
      <rowBreaks count="6" manualBreakCount="6">
        <brk id="61" max="7" man="1"/>
        <brk id="106" max="7" man="1"/>
        <brk id="171" max="7" man="1"/>
        <brk id="210" max="14" man="1"/>
        <brk id="273" max="7" man="1"/>
        <brk id="287" max="14" man="1"/>
      </rowBreaks>
      <colBreaks count="1" manualBreakCount="1">
        <brk id="8" max="316" man="1"/>
      </colBreaks>
      <pageMargins left="0.5" right="0.5" top="0.75" bottom="0.5" header="0.5" footer="0.5"/>
      <printOptions horizontalCentered="1"/>
      <pageSetup scale="53" fitToHeight="10" orientation="landscape" r:id="rId15"/>
      <headerFooter alignWithMargins="0"/>
    </customSheetView>
    <customSheetView guid="{E7F1E0E5-1D7C-48D2-913C-9A4D943FD596}" scale="75" showRuler="0" topLeftCell="C234">
      <selection activeCell="K285" sqref="K285"/>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16"/>
      <headerFooter alignWithMargins="0"/>
    </customSheetView>
    <customSheetView guid="{76AF1A38-1189-4611-8170-5335B5AAF328}" scale="75" showPageBreaks="1" printArea="1" showRuler="0">
      <selection sqref="A1:H1"/>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17"/>
      <headerFooter alignWithMargins="0"/>
    </customSheetView>
    <customSheetView guid="{7FCEE676-C154-49A3-B796-8F613C81D3AD}" scale="70" printArea="1" showRuler="0">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18"/>
      <headerFooter alignWithMargins="0"/>
    </customSheetView>
    <customSheetView guid="{C6D831A4-911D-42E4-9AAA-717238FD9494}" scale="70" printArea="1" hiddenColumns="1" showRuler="0">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19"/>
      <headerFooter alignWithMargins="0"/>
    </customSheetView>
    <customSheetView guid="{B3BF4994-D3F5-485B-A5E3-7693343E0E03}" printArea="1" hiddenColumns="1" showRuler="0" topLeftCell="A236">
      <selection activeCell="H259" sqref="H259"/>
      <rowBreaks count="4" manualBreakCount="4">
        <brk id="69" max="16383" man="1"/>
        <brk id="142" max="16383" man="1"/>
        <brk id="210" max="14" man="1"/>
        <brk id="287" max="14" man="1"/>
      </rowBreaks>
      <colBreaks count="1" manualBreakCount="1">
        <brk id="8" max="316" man="1"/>
      </colBreaks>
      <pageMargins left="0.5" right="0.5" top="0.75" bottom="0.5" header="0.5" footer="0.5"/>
      <printOptions horizontalCentered="1"/>
      <pageSetup scale="50" fitToHeight="10" orientation="portrait" r:id="rId20"/>
      <headerFooter alignWithMargins="0"/>
    </customSheetView>
  </customSheetViews>
  <phoneticPr fontId="0" type="noConversion"/>
  <printOptions horizontalCentered="1"/>
  <pageMargins left="0.5" right="0.5" top="0.75" bottom="0.5" header="0.5" footer="0.5"/>
  <pageSetup scale="50" fitToHeight="10" orientation="portrait" r:id="rId21"/>
  <headerFooter alignWithMargins="0"/>
  <rowBreaks count="4" manualBreakCount="4">
    <brk id="69" max="16383" man="1"/>
    <brk id="142" max="16383" man="1"/>
    <brk id="210" max="14" man="1"/>
    <brk id="287" max="14" man="1"/>
  </rowBreaks>
  <colBreaks count="1" manualBreakCount="1">
    <brk id="8" max="316" man="1"/>
  </colBreaks>
  <cellWatches>
    <cellWatch r="H259"/>
  </cellWatches>
  <legacyDrawing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401"/>
  <sheetViews>
    <sheetView showRuler="0" zoomScaleNormal="100" workbookViewId="0"/>
  </sheetViews>
  <sheetFormatPr defaultRowHeight="12.75"/>
  <cols>
    <col min="1" max="1" width="15.140625" customWidth="1"/>
    <col min="2" max="2" width="13" style="74" customWidth="1"/>
    <col min="3" max="3" width="13.42578125" customWidth="1"/>
    <col min="4" max="4" width="10.5703125" bestFit="1" customWidth="1"/>
    <col min="5" max="5" width="9.85546875" bestFit="1" customWidth="1"/>
    <col min="6" max="6" width="9.85546875" style="160" bestFit="1" customWidth="1"/>
    <col min="7" max="7" width="10.42578125" bestFit="1" customWidth="1"/>
    <col min="8" max="8" width="10.5703125" bestFit="1" customWidth="1"/>
    <col min="9" max="9" width="9.85546875" bestFit="1" customWidth="1"/>
    <col min="10" max="10" width="9" style="160" bestFit="1" customWidth="1"/>
    <col min="11" max="11" width="10.42578125" bestFit="1" customWidth="1"/>
    <col min="12" max="12" width="10.5703125" bestFit="1" customWidth="1"/>
    <col min="13" max="13" width="9.85546875" bestFit="1" customWidth="1"/>
    <col min="14" max="14" width="9.7109375" customWidth="1"/>
    <col min="15" max="15" width="13.7109375" bestFit="1" customWidth="1"/>
    <col min="16" max="16" width="15" bestFit="1" customWidth="1"/>
    <col min="17" max="17" width="12.5703125" bestFit="1" customWidth="1"/>
  </cols>
  <sheetData>
    <row r="1" spans="1:17" ht="18">
      <c r="A1" s="229" t="s">
        <v>553</v>
      </c>
      <c r="B1" s="338"/>
      <c r="C1" s="338"/>
      <c r="D1" s="338"/>
      <c r="E1" s="338"/>
      <c r="F1" s="339"/>
      <c r="G1" s="338"/>
      <c r="H1" s="338"/>
      <c r="I1" s="338"/>
      <c r="J1" s="339"/>
      <c r="K1" s="338"/>
      <c r="L1" s="230"/>
      <c r="M1" s="230"/>
      <c r="N1" s="230"/>
      <c r="O1" s="230"/>
      <c r="P1" s="230"/>
      <c r="Q1" s="230"/>
    </row>
    <row r="2" spans="1:17" ht="15.75">
      <c r="A2" s="220" t="s">
        <v>324</v>
      </c>
      <c r="B2" s="338"/>
      <c r="C2" s="338"/>
      <c r="D2" s="338"/>
      <c r="E2" s="338"/>
      <c r="F2" s="339"/>
      <c r="G2" s="338"/>
      <c r="H2" s="338"/>
      <c r="I2" s="338"/>
      <c r="J2" s="339"/>
      <c r="K2" s="338"/>
      <c r="L2" s="230"/>
      <c r="M2" s="230"/>
      <c r="N2" s="230"/>
      <c r="O2" s="230"/>
      <c r="P2" s="230"/>
      <c r="Q2" s="230"/>
    </row>
    <row r="3" spans="1:17">
      <c r="A3" s="83"/>
      <c r="B3" s="198"/>
      <c r="C3" s="75"/>
      <c r="D3" s="75"/>
      <c r="E3" s="75"/>
      <c r="F3" s="199"/>
      <c r="G3" s="75"/>
      <c r="H3" s="75"/>
      <c r="I3" s="75"/>
      <c r="J3" s="199"/>
      <c r="K3" s="75"/>
    </row>
    <row r="4" spans="1:17">
      <c r="A4" s="75"/>
      <c r="B4" s="198"/>
      <c r="C4" s="75"/>
      <c r="D4" s="75"/>
      <c r="E4" s="75"/>
      <c r="F4" s="199"/>
      <c r="G4" s="75"/>
      <c r="H4" s="75"/>
      <c r="I4" s="75"/>
      <c r="J4" s="199"/>
      <c r="K4" s="75"/>
    </row>
    <row r="5" spans="1:17">
      <c r="A5" s="75"/>
      <c r="B5" s="198"/>
      <c r="C5" s="75"/>
      <c r="D5" s="75"/>
      <c r="E5" s="75"/>
      <c r="F5" s="199"/>
      <c r="G5" s="75"/>
      <c r="H5" s="75"/>
      <c r="I5" s="75"/>
      <c r="J5" s="199"/>
      <c r="K5" s="75"/>
    </row>
    <row r="6" spans="1:17">
      <c r="A6" s="75" t="s">
        <v>156</v>
      </c>
      <c r="B6" s="198"/>
      <c r="C6" s="75"/>
      <c r="D6" s="75"/>
      <c r="E6" s="75"/>
      <c r="F6" s="199"/>
      <c r="G6" s="75"/>
      <c r="H6" s="75"/>
      <c r="I6" s="75"/>
      <c r="J6" s="199"/>
      <c r="K6" s="75"/>
    </row>
    <row r="7" spans="1:17">
      <c r="A7" s="75"/>
      <c r="B7" s="198"/>
      <c r="C7" s="75"/>
      <c r="D7" s="75"/>
      <c r="E7" s="75"/>
      <c r="F7" s="199"/>
      <c r="G7" s="75"/>
      <c r="H7" s="75"/>
      <c r="I7" s="75"/>
      <c r="J7" s="199"/>
      <c r="K7" s="75"/>
    </row>
    <row r="8" spans="1:17">
      <c r="A8" s="93" t="s">
        <v>333</v>
      </c>
      <c r="B8" s="198"/>
      <c r="C8" s="75"/>
      <c r="D8" s="75"/>
      <c r="E8" s="75"/>
      <c r="F8" s="199"/>
      <c r="G8" s="75"/>
      <c r="H8" s="75"/>
      <c r="I8" s="75"/>
      <c r="J8" s="199"/>
      <c r="K8" s="75"/>
    </row>
    <row r="9" spans="1:17">
      <c r="A9" s="93"/>
      <c r="B9" s="198" t="s">
        <v>155</v>
      </c>
      <c r="C9" s="75"/>
      <c r="D9" s="75"/>
      <c r="E9" s="75"/>
      <c r="F9" s="199"/>
      <c r="G9" s="75"/>
      <c r="H9" s="75"/>
      <c r="I9" s="75"/>
      <c r="J9" s="199"/>
      <c r="K9" s="75"/>
    </row>
    <row r="10" spans="1:17">
      <c r="A10" s="198" t="s">
        <v>428</v>
      </c>
      <c r="B10" s="198">
        <f>+'ATT H-3F'!A265</f>
        <v>160</v>
      </c>
      <c r="C10" s="97" t="str">
        <f>+'ATT H-3F'!C265</f>
        <v>Net Plant Carrying Charge without Depreciation</v>
      </c>
      <c r="D10" s="75"/>
      <c r="E10" s="75"/>
      <c r="F10" s="340"/>
      <c r="G10" s="75"/>
      <c r="H10" s="75"/>
      <c r="I10" s="75"/>
      <c r="J10" s="199"/>
      <c r="K10" s="75"/>
      <c r="L10" s="161">
        <f>+'ATT H-3F'!H265</f>
        <v>0.16776417738697719</v>
      </c>
    </row>
    <row r="11" spans="1:17">
      <c r="A11" s="198" t="s">
        <v>543</v>
      </c>
      <c r="B11" s="198">
        <f>+'ATT H-3F'!A275</f>
        <v>167</v>
      </c>
      <c r="C11" s="97" t="str">
        <f>+'ATT H-3F'!C275</f>
        <v>Net Plant Carrying Charge per 100 Basis Point in ROE without Depreciation</v>
      </c>
      <c r="D11" s="75"/>
      <c r="E11" s="75"/>
      <c r="F11" s="340"/>
      <c r="G11" s="75"/>
      <c r="H11" s="75"/>
      <c r="I11" s="75"/>
      <c r="J11" s="199"/>
      <c r="K11" s="75"/>
      <c r="L11" s="161">
        <f>+'ATT H-3F'!H275</f>
        <v>0.17246314653224529</v>
      </c>
    </row>
    <row r="12" spans="1:17">
      <c r="A12" s="198" t="s">
        <v>401</v>
      </c>
      <c r="B12" s="198"/>
      <c r="C12" s="75" t="s">
        <v>142</v>
      </c>
      <c r="D12" s="75"/>
      <c r="E12" s="75"/>
      <c r="F12" s="340"/>
      <c r="G12" s="75"/>
      <c r="H12" s="75"/>
      <c r="I12" s="75"/>
      <c r="J12" s="199"/>
      <c r="K12" s="75"/>
      <c r="L12" s="161">
        <f>+L11-L10</f>
        <v>4.6989691452681004E-3</v>
      </c>
    </row>
    <row r="13" spans="1:17">
      <c r="A13" s="75"/>
      <c r="B13" s="198"/>
      <c r="C13" s="75"/>
      <c r="D13" s="75"/>
      <c r="E13" s="75"/>
      <c r="F13" s="340"/>
      <c r="G13" s="75"/>
      <c r="H13" s="75"/>
      <c r="I13" s="75"/>
      <c r="J13" s="199"/>
      <c r="K13" s="75"/>
      <c r="L13" s="161"/>
    </row>
    <row r="14" spans="1:17">
      <c r="A14" s="93" t="s">
        <v>140</v>
      </c>
      <c r="B14" s="198"/>
      <c r="C14" s="75"/>
      <c r="D14" s="75"/>
      <c r="E14" s="75"/>
      <c r="F14" s="340"/>
      <c r="G14" s="75"/>
      <c r="H14" s="75"/>
      <c r="I14" s="75"/>
      <c r="J14" s="199"/>
      <c r="K14" s="75"/>
      <c r="L14" s="161"/>
    </row>
    <row r="15" spans="1:17">
      <c r="A15" s="93"/>
      <c r="B15" s="198"/>
      <c r="C15" s="75"/>
      <c r="D15" s="75"/>
      <c r="E15" s="75"/>
      <c r="F15" s="340"/>
      <c r="G15" s="75"/>
      <c r="H15" s="75"/>
      <c r="I15" s="75"/>
      <c r="J15" s="199"/>
      <c r="K15" s="75"/>
      <c r="L15" s="161"/>
    </row>
    <row r="16" spans="1:17">
      <c r="A16" s="198" t="s">
        <v>429</v>
      </c>
      <c r="B16" s="198">
        <f>+'ATT H-3F'!A266</f>
        <v>161</v>
      </c>
      <c r="C16" s="97" t="str">
        <f>+'ATT H-3F'!C266</f>
        <v>Net Plant Carrying Charge without Depreciation, Return, nor Income Taxes</v>
      </c>
      <c r="D16" s="75"/>
      <c r="E16" s="75"/>
      <c r="F16" s="340"/>
      <c r="G16" s="75"/>
      <c r="H16" s="75"/>
      <c r="I16" s="75"/>
      <c r="J16" s="199"/>
      <c r="K16" s="75"/>
      <c r="L16" s="161">
        <f>+'ATT H-3F'!H266</f>
        <v>8.0573386235532951E-2</v>
      </c>
    </row>
    <row r="17" spans="1:17">
      <c r="A17" s="198"/>
      <c r="B17" s="198"/>
      <c r="C17" s="97"/>
      <c r="D17" s="75"/>
      <c r="E17" s="75"/>
      <c r="F17" s="340"/>
      <c r="G17" s="75"/>
      <c r="H17" s="75"/>
      <c r="I17" s="75"/>
      <c r="J17" s="199"/>
      <c r="K17" s="75"/>
      <c r="L17" s="161"/>
    </row>
    <row r="18" spans="1:17" ht="15.75">
      <c r="A18" s="118"/>
      <c r="B18" s="198"/>
      <c r="C18" s="75"/>
      <c r="D18" s="75"/>
      <c r="E18" s="75"/>
      <c r="F18" s="199"/>
      <c r="G18" s="75"/>
      <c r="H18" s="75"/>
      <c r="I18" s="75"/>
      <c r="J18" s="199"/>
      <c r="K18" s="75"/>
    </row>
    <row r="19" spans="1:17">
      <c r="A19" s="83" t="s">
        <v>347</v>
      </c>
      <c r="B19" s="198"/>
      <c r="C19" s="75"/>
      <c r="D19" s="75"/>
      <c r="E19" s="75"/>
      <c r="F19" s="199"/>
      <c r="G19" s="75"/>
      <c r="H19" s="75"/>
      <c r="I19" s="75"/>
      <c r="J19" s="199"/>
      <c r="K19" s="75"/>
    </row>
    <row r="20" spans="1:17">
      <c r="A20" s="83" t="s">
        <v>306</v>
      </c>
      <c r="B20" s="198"/>
      <c r="C20" s="75"/>
      <c r="D20" s="75"/>
      <c r="E20" s="75"/>
      <c r="F20" s="199"/>
      <c r="G20" s="75"/>
      <c r="H20" s="75"/>
      <c r="I20" s="75"/>
      <c r="J20" s="199"/>
      <c r="K20" s="75"/>
    </row>
    <row r="21" spans="1:17" ht="25.5" customHeight="1" thickBot="1">
      <c r="A21" s="83" t="s">
        <v>568</v>
      </c>
      <c r="B21" s="75"/>
      <c r="C21" s="189"/>
      <c r="D21" s="189"/>
      <c r="E21" s="189"/>
      <c r="F21" s="189"/>
      <c r="G21" s="189"/>
      <c r="H21" s="189"/>
      <c r="I21" s="189"/>
      <c r="J21" s="189"/>
      <c r="K21" s="189"/>
      <c r="L21" s="152"/>
      <c r="M21" s="152"/>
      <c r="N21" s="152"/>
      <c r="O21" s="152"/>
      <c r="P21" s="152"/>
      <c r="Q21" s="152"/>
    </row>
    <row r="22" spans="1:17">
      <c r="A22" s="341" t="s">
        <v>138</v>
      </c>
      <c r="B22" s="342"/>
      <c r="C22" s="693" t="s">
        <v>135</v>
      </c>
      <c r="D22" s="686"/>
      <c r="E22" s="686"/>
      <c r="F22" s="694"/>
      <c r="G22" s="693" t="s">
        <v>149</v>
      </c>
      <c r="H22" s="686"/>
      <c r="I22" s="686"/>
      <c r="J22" s="694"/>
      <c r="K22" s="693" t="s">
        <v>150</v>
      </c>
      <c r="L22" s="688"/>
      <c r="M22" s="688"/>
      <c r="N22" s="695"/>
      <c r="O22" s="172"/>
      <c r="P22" s="119"/>
      <c r="Q22" s="141"/>
    </row>
    <row r="23" spans="1:17">
      <c r="A23" s="344" t="s">
        <v>215</v>
      </c>
      <c r="B23" s="198" t="s">
        <v>423</v>
      </c>
      <c r="C23" s="345"/>
      <c r="D23" s="198"/>
      <c r="E23" s="198"/>
      <c r="F23" s="346"/>
      <c r="G23" s="347"/>
      <c r="H23" s="198"/>
      <c r="I23" s="198"/>
      <c r="J23" s="346"/>
      <c r="K23" s="347"/>
      <c r="L23" s="74"/>
      <c r="M23" s="74"/>
      <c r="N23" s="178"/>
      <c r="O23" s="79"/>
      <c r="P23" s="102"/>
      <c r="Q23" s="100"/>
    </row>
    <row r="24" spans="1:17">
      <c r="A24" s="344" t="s">
        <v>136</v>
      </c>
      <c r="B24" s="198"/>
      <c r="C24" s="345"/>
      <c r="D24" s="198"/>
      <c r="E24" s="198"/>
      <c r="F24" s="348"/>
      <c r="G24" s="345"/>
      <c r="H24" s="198"/>
      <c r="I24" s="198"/>
      <c r="J24" s="348"/>
      <c r="K24" s="345"/>
      <c r="L24" s="113"/>
      <c r="M24" s="113"/>
      <c r="N24" s="114"/>
      <c r="O24" s="79"/>
      <c r="P24" s="102"/>
      <c r="Q24" s="100"/>
    </row>
    <row r="25" spans="1:17">
      <c r="A25" s="344" t="s">
        <v>137</v>
      </c>
      <c r="B25" s="198" t="s">
        <v>423</v>
      </c>
      <c r="C25" s="345"/>
      <c r="D25" s="198"/>
      <c r="E25" s="198"/>
      <c r="F25" s="348"/>
      <c r="G25" s="345"/>
      <c r="H25" s="198"/>
      <c r="I25" s="198"/>
      <c r="J25" s="348"/>
      <c r="K25" s="345"/>
      <c r="L25" s="113"/>
      <c r="M25" s="113"/>
      <c r="N25" s="114"/>
      <c r="O25" s="79"/>
      <c r="P25" s="102"/>
      <c r="Q25" s="100"/>
    </row>
    <row r="26" spans="1:17">
      <c r="A26" s="344" t="s">
        <v>249</v>
      </c>
      <c r="B26" s="198"/>
      <c r="C26" s="345"/>
      <c r="D26" s="198"/>
      <c r="E26" s="198"/>
      <c r="F26" s="348"/>
      <c r="G26" s="345"/>
      <c r="H26" s="198"/>
      <c r="I26" s="198"/>
      <c r="J26" s="348"/>
      <c r="K26" s="345"/>
      <c r="L26" s="113"/>
      <c r="M26" s="113"/>
      <c r="N26" s="114"/>
      <c r="O26" s="79"/>
      <c r="P26" s="102"/>
      <c r="Q26" s="100"/>
    </row>
    <row r="27" spans="1:17">
      <c r="A27" s="344" t="s">
        <v>569</v>
      </c>
      <c r="B27" s="198"/>
      <c r="C27" s="344">
        <v>0.21217420416736948</v>
      </c>
      <c r="D27" s="75"/>
      <c r="E27" s="75"/>
      <c r="F27" s="349"/>
      <c r="G27" s="344">
        <v>0.21217420416736948</v>
      </c>
      <c r="H27" s="75"/>
      <c r="I27" s="75"/>
      <c r="J27" s="349"/>
      <c r="K27" s="344">
        <f>+$L10</f>
        <v>0.16776417738697719</v>
      </c>
      <c r="L27" s="113"/>
      <c r="M27" s="113"/>
      <c r="N27" s="114"/>
      <c r="O27" s="79"/>
      <c r="P27" s="102"/>
      <c r="Q27" s="100"/>
    </row>
    <row r="28" spans="1:17" ht="76.5">
      <c r="A28" s="344" t="s">
        <v>141</v>
      </c>
      <c r="B28" s="350" t="s">
        <v>570</v>
      </c>
      <c r="C28" s="344">
        <v>0.2155533616330908</v>
      </c>
      <c r="D28" s="75"/>
      <c r="E28" s="75"/>
      <c r="F28" s="349"/>
      <c r="G28" s="344">
        <v>0.2155533616330908</v>
      </c>
      <c r="H28" s="75"/>
      <c r="I28" s="75"/>
      <c r="J28" s="349"/>
      <c r="K28" s="344">
        <f>($L10+$L12/100*K26)</f>
        <v>0.16776417738697719</v>
      </c>
      <c r="L28" s="79"/>
      <c r="M28" s="79"/>
      <c r="N28" s="100"/>
      <c r="O28" s="79"/>
      <c r="P28" s="102"/>
      <c r="Q28" s="100"/>
    </row>
    <row r="29" spans="1:17">
      <c r="A29" s="344" t="s">
        <v>143</v>
      </c>
      <c r="B29" s="198"/>
      <c r="C29" s="351"/>
      <c r="D29" s="266" t="s">
        <v>74</v>
      </c>
      <c r="E29" s="266"/>
      <c r="F29" s="349"/>
      <c r="G29" s="352"/>
      <c r="H29" s="266"/>
      <c r="I29" s="266"/>
      <c r="J29" s="349"/>
      <c r="K29" s="352"/>
      <c r="L29" s="123"/>
      <c r="M29" s="123"/>
      <c r="N29" s="122"/>
      <c r="O29" s="79"/>
      <c r="P29" s="102"/>
      <c r="Q29" s="100"/>
    </row>
    <row r="30" spans="1:17">
      <c r="A30" s="344" t="s">
        <v>144</v>
      </c>
      <c r="B30" s="198"/>
      <c r="C30" s="353">
        <f>IF(C29=0,0,C29/C24)</f>
        <v>0</v>
      </c>
      <c r="D30" s="266"/>
      <c r="E30" s="266"/>
      <c r="F30" s="349"/>
      <c r="G30" s="353">
        <f>IF(G29=0,0,G29/G24)</f>
        <v>0</v>
      </c>
      <c r="H30" s="266"/>
      <c r="I30" s="266"/>
      <c r="J30" s="349"/>
      <c r="K30" s="353">
        <f>IF(K29=0,0,K29/K24)</f>
        <v>0</v>
      </c>
      <c r="L30" s="123"/>
      <c r="M30" s="123"/>
      <c r="N30" s="122"/>
      <c r="O30" s="79"/>
      <c r="P30" s="102"/>
      <c r="Q30" s="100"/>
    </row>
    <row r="31" spans="1:17">
      <c r="A31" s="344" t="s">
        <v>259</v>
      </c>
      <c r="B31" s="198"/>
      <c r="C31" s="352"/>
      <c r="D31" s="354"/>
      <c r="E31" s="354"/>
      <c r="F31" s="355"/>
      <c r="G31" s="352"/>
      <c r="H31" s="354"/>
      <c r="I31" s="354"/>
      <c r="J31" s="355"/>
      <c r="K31" s="352"/>
      <c r="L31" s="139"/>
      <c r="M31" s="139"/>
      <c r="N31" s="140"/>
      <c r="O31" s="79"/>
      <c r="P31" s="102"/>
      <c r="Q31" s="100"/>
    </row>
    <row r="32" spans="1:17" ht="13.5" thickBot="1">
      <c r="A32" s="356"/>
      <c r="B32" s="357"/>
      <c r="C32" s="358"/>
      <c r="D32" s="359"/>
      <c r="E32" s="359"/>
      <c r="F32" s="360"/>
      <c r="G32" s="358"/>
      <c r="H32" s="359"/>
      <c r="I32" s="359"/>
      <c r="J32" s="360"/>
      <c r="K32" s="358"/>
      <c r="L32" s="124"/>
      <c r="M32" s="124"/>
      <c r="N32" s="125"/>
      <c r="O32" s="101"/>
      <c r="P32" s="105"/>
      <c r="Q32" s="106"/>
    </row>
    <row r="33" spans="1:17">
      <c r="A33" s="341"/>
      <c r="B33" s="361" t="s">
        <v>139</v>
      </c>
      <c r="C33" s="362" t="s">
        <v>146</v>
      </c>
      <c r="D33" s="362" t="s">
        <v>147</v>
      </c>
      <c r="E33" s="362" t="s">
        <v>148</v>
      </c>
      <c r="F33" s="363" t="s">
        <v>145</v>
      </c>
      <c r="G33" s="362" t="s">
        <v>146</v>
      </c>
      <c r="H33" s="362" t="s">
        <v>147</v>
      </c>
      <c r="I33" s="362" t="s">
        <v>148</v>
      </c>
      <c r="J33" s="364" t="s">
        <v>145</v>
      </c>
      <c r="K33" s="343" t="s">
        <v>146</v>
      </c>
      <c r="L33" s="120" t="s">
        <v>147</v>
      </c>
      <c r="M33" s="120" t="s">
        <v>148</v>
      </c>
      <c r="N33" s="121" t="s">
        <v>145</v>
      </c>
      <c r="O33" s="136" t="s">
        <v>542</v>
      </c>
      <c r="P33" s="98" t="s">
        <v>153</v>
      </c>
      <c r="Q33" s="176" t="s">
        <v>154</v>
      </c>
    </row>
    <row r="34" spans="1:17">
      <c r="A34" s="344" t="s">
        <v>571</v>
      </c>
      <c r="B34" s="262">
        <v>2006</v>
      </c>
      <c r="C34" s="164">
        <f>+C29</f>
        <v>0</v>
      </c>
      <c r="D34" s="266">
        <f>+C$30/12*(12-C$31)</f>
        <v>0</v>
      </c>
      <c r="E34" s="164">
        <f t="shared" ref="E34:E73" si="0">+C34-D34</f>
        <v>0</v>
      </c>
      <c r="F34" s="349">
        <f>+C$27*E34*(13-C31)/12+D34</f>
        <v>0</v>
      </c>
      <c r="G34" s="164">
        <f>+G29</f>
        <v>0</v>
      </c>
      <c r="H34" s="266">
        <f>+G$30/12*(12-G$31)</f>
        <v>0</v>
      </c>
      <c r="I34" s="164">
        <f>+G34-H34</f>
        <v>0</v>
      </c>
      <c r="J34" s="349">
        <f>+G$27*I34*(13-G31)/12+H34</f>
        <v>0</v>
      </c>
      <c r="K34" s="344"/>
      <c r="L34" s="79"/>
      <c r="M34" s="79"/>
      <c r="N34" s="122"/>
      <c r="O34" s="137">
        <f t="shared" ref="O34:O73" si="1">+N34+J34+F34</f>
        <v>0</v>
      </c>
      <c r="P34" s="79"/>
      <c r="Q34" s="127">
        <f>+O34</f>
        <v>0</v>
      </c>
    </row>
    <row r="35" spans="1:17">
      <c r="A35" s="344" t="s">
        <v>250</v>
      </c>
      <c r="B35" s="262">
        <v>2006</v>
      </c>
      <c r="C35" s="164">
        <f>+C34</f>
        <v>0</v>
      </c>
      <c r="D35" s="266">
        <f>+D34</f>
        <v>0</v>
      </c>
      <c r="E35" s="164">
        <f t="shared" si="0"/>
        <v>0</v>
      </c>
      <c r="F35" s="349">
        <f>+C$28*E35*(13-C31)/12+D35</f>
        <v>0</v>
      </c>
      <c r="G35" s="164">
        <f>+G34</f>
        <v>0</v>
      </c>
      <c r="H35" s="266">
        <f>+H34</f>
        <v>0</v>
      </c>
      <c r="I35" s="164">
        <f>+G35-H35</f>
        <v>0</v>
      </c>
      <c r="J35" s="349">
        <f>+G$28*I35*(13-G31)/12+H35</f>
        <v>0</v>
      </c>
      <c r="K35" s="344"/>
      <c r="L35" s="79"/>
      <c r="M35" s="79"/>
      <c r="N35" s="122"/>
      <c r="O35" s="137">
        <f t="shared" si="1"/>
        <v>0</v>
      </c>
      <c r="P35" s="128">
        <f>+O35</f>
        <v>0</v>
      </c>
      <c r="Q35" s="100"/>
    </row>
    <row r="36" spans="1:17">
      <c r="A36" s="344" t="str">
        <f>+A34</f>
        <v>W 10.5 % ROE</v>
      </c>
      <c r="B36" s="262">
        <f t="shared" ref="B36:B73" si="2">+B34+1</f>
        <v>2007</v>
      </c>
      <c r="C36" s="164">
        <f>+E35</f>
        <v>0</v>
      </c>
      <c r="D36" s="164">
        <f>+C$30</f>
        <v>0</v>
      </c>
      <c r="E36" s="164">
        <f t="shared" si="0"/>
        <v>0</v>
      </c>
      <c r="F36" s="349">
        <f>+C$27*E36+D36</f>
        <v>0</v>
      </c>
      <c r="G36" s="164">
        <f>+I35</f>
        <v>0</v>
      </c>
      <c r="H36" s="164">
        <f>+G$30</f>
        <v>0</v>
      </c>
      <c r="I36" s="164">
        <f>+G36-H36</f>
        <v>0</v>
      </c>
      <c r="J36" s="349">
        <f>+G$27*I36+H36</f>
        <v>0</v>
      </c>
      <c r="K36" s="365">
        <f>+K$29</f>
        <v>0</v>
      </c>
      <c r="L36" s="123">
        <f>+K$30/12*(12-K$31)</f>
        <v>0</v>
      </c>
      <c r="M36" s="126">
        <f t="shared" ref="M36:M73" si="3">+K36-L36</f>
        <v>0</v>
      </c>
      <c r="N36" s="122">
        <f>+K$27*M36+L36</f>
        <v>0</v>
      </c>
      <c r="O36" s="137">
        <f t="shared" si="1"/>
        <v>0</v>
      </c>
      <c r="P36" s="79"/>
      <c r="Q36" s="127">
        <f>+O36</f>
        <v>0</v>
      </c>
    </row>
    <row r="37" spans="1:17">
      <c r="A37" s="344" t="str">
        <f>+A35</f>
        <v>W Increased ROE</v>
      </c>
      <c r="B37" s="262">
        <f t="shared" si="2"/>
        <v>2007</v>
      </c>
      <c r="C37" s="164">
        <f>+C36</f>
        <v>0</v>
      </c>
      <c r="D37" s="164">
        <f>+D36</f>
        <v>0</v>
      </c>
      <c r="E37" s="164">
        <f t="shared" si="0"/>
        <v>0</v>
      </c>
      <c r="F37" s="349">
        <f>+C$28*E37+D37</f>
        <v>0</v>
      </c>
      <c r="G37" s="164">
        <f>+G36</f>
        <v>0</v>
      </c>
      <c r="H37" s="266">
        <f>+H36</f>
        <v>0</v>
      </c>
      <c r="I37" s="164">
        <f t="shared" ref="I37:I73" si="4">+G37-H37</f>
        <v>0</v>
      </c>
      <c r="J37" s="349">
        <f>+G$28*I37+H37</f>
        <v>0</v>
      </c>
      <c r="K37" s="365">
        <f>+K36</f>
        <v>0</v>
      </c>
      <c r="L37" s="123">
        <f>+L36</f>
        <v>0</v>
      </c>
      <c r="M37" s="126">
        <f t="shared" si="3"/>
        <v>0</v>
      </c>
      <c r="N37" s="122">
        <f>+K$28*M37+L37</f>
        <v>0</v>
      </c>
      <c r="O37" s="137">
        <f t="shared" si="1"/>
        <v>0</v>
      </c>
      <c r="P37" s="128">
        <f>+O37</f>
        <v>0</v>
      </c>
      <c r="Q37" s="100"/>
    </row>
    <row r="38" spans="1:17">
      <c r="A38" s="344" t="str">
        <f t="shared" ref="A38:A73" si="5">+A36</f>
        <v>W 10.5 % ROE</v>
      </c>
      <c r="B38" s="262">
        <f t="shared" si="2"/>
        <v>2008</v>
      </c>
      <c r="C38" s="164">
        <f>+E37</f>
        <v>0</v>
      </c>
      <c r="D38" s="164">
        <f>+C$30</f>
        <v>0</v>
      </c>
      <c r="E38" s="164">
        <f t="shared" si="0"/>
        <v>0</v>
      </c>
      <c r="F38" s="349">
        <f>+C$27*E38+D38</f>
        <v>0</v>
      </c>
      <c r="G38" s="164">
        <f>+I37</f>
        <v>0</v>
      </c>
      <c r="H38" s="164">
        <f>+G$30</f>
        <v>0</v>
      </c>
      <c r="I38" s="164">
        <f t="shared" si="4"/>
        <v>0</v>
      </c>
      <c r="J38" s="349">
        <f>+G$27*I38+H38</f>
        <v>0</v>
      </c>
      <c r="K38" s="365">
        <f>+M37</f>
        <v>0</v>
      </c>
      <c r="L38" s="126">
        <f>+K$30</f>
        <v>0</v>
      </c>
      <c r="M38" s="126">
        <f t="shared" si="3"/>
        <v>0</v>
      </c>
      <c r="N38" s="122">
        <f>+K$27*M38+L38</f>
        <v>0</v>
      </c>
      <c r="O38" s="137">
        <f t="shared" si="1"/>
        <v>0</v>
      </c>
      <c r="P38" s="79"/>
      <c r="Q38" s="127">
        <f>+O38</f>
        <v>0</v>
      </c>
    </row>
    <row r="39" spans="1:17">
      <c r="A39" s="344" t="str">
        <f t="shared" si="5"/>
        <v>W Increased ROE</v>
      </c>
      <c r="B39" s="262">
        <f t="shared" si="2"/>
        <v>2008</v>
      </c>
      <c r="C39" s="164">
        <f>+C38</f>
        <v>0</v>
      </c>
      <c r="D39" s="164">
        <f>+D38</f>
        <v>0</v>
      </c>
      <c r="E39" s="164">
        <f t="shared" si="0"/>
        <v>0</v>
      </c>
      <c r="F39" s="349">
        <f>+C$28*E39+D39</f>
        <v>0</v>
      </c>
      <c r="G39" s="164">
        <f>+G38</f>
        <v>0</v>
      </c>
      <c r="H39" s="164">
        <f>+H38</f>
        <v>0</v>
      </c>
      <c r="I39" s="164">
        <f t="shared" si="4"/>
        <v>0</v>
      </c>
      <c r="J39" s="349">
        <f>+G$28*I39+H39</f>
        <v>0</v>
      </c>
      <c r="K39" s="365">
        <f>+K38</f>
        <v>0</v>
      </c>
      <c r="L39" s="126">
        <f>+L38</f>
        <v>0</v>
      </c>
      <c r="M39" s="126">
        <f t="shared" si="3"/>
        <v>0</v>
      </c>
      <c r="N39" s="122">
        <f>+K$28*M39+L39</f>
        <v>0</v>
      </c>
      <c r="O39" s="137">
        <f t="shared" si="1"/>
        <v>0</v>
      </c>
      <c r="P39" s="128">
        <f>+O39</f>
        <v>0</v>
      </c>
      <c r="Q39" s="100"/>
    </row>
    <row r="40" spans="1:17">
      <c r="A40" s="344" t="str">
        <f t="shared" si="5"/>
        <v>W 10.5 % ROE</v>
      </c>
      <c r="B40" s="262">
        <f t="shared" si="2"/>
        <v>2009</v>
      </c>
      <c r="C40" s="164">
        <f>+E39</f>
        <v>0</v>
      </c>
      <c r="D40" s="164">
        <f>+C$30</f>
        <v>0</v>
      </c>
      <c r="E40" s="164">
        <f t="shared" si="0"/>
        <v>0</v>
      </c>
      <c r="F40" s="349">
        <f>+C$27*E40+D40</f>
        <v>0</v>
      </c>
      <c r="G40" s="164">
        <f>+I39</f>
        <v>0</v>
      </c>
      <c r="H40" s="164">
        <f>+H39</f>
        <v>0</v>
      </c>
      <c r="I40" s="164">
        <f t="shared" si="4"/>
        <v>0</v>
      </c>
      <c r="J40" s="349">
        <f>+G$27*I40+H40</f>
        <v>0</v>
      </c>
      <c r="K40" s="365">
        <f>+M39</f>
        <v>0</v>
      </c>
      <c r="L40" s="126">
        <f>+K$30</f>
        <v>0</v>
      </c>
      <c r="M40" s="126">
        <f t="shared" si="3"/>
        <v>0</v>
      </c>
      <c r="N40" s="122">
        <f>+K$27*M40+L40</f>
        <v>0</v>
      </c>
      <c r="O40" s="137">
        <f t="shared" si="1"/>
        <v>0</v>
      </c>
      <c r="P40" s="79"/>
      <c r="Q40" s="127">
        <f>+O40</f>
        <v>0</v>
      </c>
    </row>
    <row r="41" spans="1:17">
      <c r="A41" s="344" t="str">
        <f t="shared" si="5"/>
        <v>W Increased ROE</v>
      </c>
      <c r="B41" s="262">
        <f t="shared" si="2"/>
        <v>2009</v>
      </c>
      <c r="C41" s="164">
        <f>+C40</f>
        <v>0</v>
      </c>
      <c r="D41" s="164">
        <f>+D40</f>
        <v>0</v>
      </c>
      <c r="E41" s="164">
        <f t="shared" si="0"/>
        <v>0</v>
      </c>
      <c r="F41" s="349">
        <f>+C$28*E41+D41</f>
        <v>0</v>
      </c>
      <c r="G41" s="164">
        <f>+G40</f>
        <v>0</v>
      </c>
      <c r="H41" s="164">
        <f>+H40</f>
        <v>0</v>
      </c>
      <c r="I41" s="164">
        <f t="shared" si="4"/>
        <v>0</v>
      </c>
      <c r="J41" s="349">
        <f>+G$28*I41+H41</f>
        <v>0</v>
      </c>
      <c r="K41" s="365">
        <f>+K40</f>
        <v>0</v>
      </c>
      <c r="L41" s="126">
        <f>+L40</f>
        <v>0</v>
      </c>
      <c r="M41" s="126">
        <f t="shared" si="3"/>
        <v>0</v>
      </c>
      <c r="N41" s="122">
        <f>+K$28*M41+L41</f>
        <v>0</v>
      </c>
      <c r="O41" s="137">
        <f t="shared" si="1"/>
        <v>0</v>
      </c>
      <c r="P41" s="128">
        <f>+O41</f>
        <v>0</v>
      </c>
      <c r="Q41" s="100"/>
    </row>
    <row r="42" spans="1:17">
      <c r="A42" s="344" t="str">
        <f t="shared" si="5"/>
        <v>W 10.5 % ROE</v>
      </c>
      <c r="B42" s="262">
        <f t="shared" si="2"/>
        <v>2010</v>
      </c>
      <c r="C42" s="164">
        <f>+E41</f>
        <v>0</v>
      </c>
      <c r="D42" s="164">
        <f>+C$30</f>
        <v>0</v>
      </c>
      <c r="E42" s="164">
        <f t="shared" si="0"/>
        <v>0</v>
      </c>
      <c r="F42" s="349">
        <f>+C$27*E42+D42</f>
        <v>0</v>
      </c>
      <c r="G42" s="164">
        <f>+I41</f>
        <v>0</v>
      </c>
      <c r="H42" s="164">
        <f>+G$30</f>
        <v>0</v>
      </c>
      <c r="I42" s="164">
        <f t="shared" si="4"/>
        <v>0</v>
      </c>
      <c r="J42" s="349">
        <f>+G$27*I42+H42</f>
        <v>0</v>
      </c>
      <c r="K42" s="365">
        <f>+M41</f>
        <v>0</v>
      </c>
      <c r="L42" s="126">
        <f>+K$30</f>
        <v>0</v>
      </c>
      <c r="M42" s="126">
        <f t="shared" si="3"/>
        <v>0</v>
      </c>
      <c r="N42" s="122">
        <f>+K$27*M42+L42</f>
        <v>0</v>
      </c>
      <c r="O42" s="137">
        <f t="shared" si="1"/>
        <v>0</v>
      </c>
      <c r="P42" s="79"/>
      <c r="Q42" s="127">
        <f>+O42</f>
        <v>0</v>
      </c>
    </row>
    <row r="43" spans="1:17">
      <c r="A43" s="344" t="str">
        <f t="shared" si="5"/>
        <v>W Increased ROE</v>
      </c>
      <c r="B43" s="262">
        <f t="shared" si="2"/>
        <v>2010</v>
      </c>
      <c r="C43" s="164">
        <f>+C42</f>
        <v>0</v>
      </c>
      <c r="D43" s="164">
        <f>+D42</f>
        <v>0</v>
      </c>
      <c r="E43" s="164">
        <f t="shared" si="0"/>
        <v>0</v>
      </c>
      <c r="F43" s="349">
        <f>+C$28*E43+D43</f>
        <v>0</v>
      </c>
      <c r="G43" s="164">
        <f>+G42</f>
        <v>0</v>
      </c>
      <c r="H43" s="164">
        <f>+H42</f>
        <v>0</v>
      </c>
      <c r="I43" s="164">
        <f t="shared" si="4"/>
        <v>0</v>
      </c>
      <c r="J43" s="349">
        <f>+G$28*I43+H43</f>
        <v>0</v>
      </c>
      <c r="K43" s="365">
        <f>+K42</f>
        <v>0</v>
      </c>
      <c r="L43" s="126">
        <f>+L42</f>
        <v>0</v>
      </c>
      <c r="M43" s="126">
        <f t="shared" si="3"/>
        <v>0</v>
      </c>
      <c r="N43" s="122">
        <f>+K$28*M43+L43</f>
        <v>0</v>
      </c>
      <c r="O43" s="137">
        <f t="shared" si="1"/>
        <v>0</v>
      </c>
      <c r="P43" s="128">
        <f>+O43</f>
        <v>0</v>
      </c>
      <c r="Q43" s="100"/>
    </row>
    <row r="44" spans="1:17">
      <c r="A44" s="344" t="str">
        <f t="shared" si="5"/>
        <v>W 10.5 % ROE</v>
      </c>
      <c r="B44" s="262">
        <f t="shared" si="2"/>
        <v>2011</v>
      </c>
      <c r="C44" s="164">
        <f>+E43</f>
        <v>0</v>
      </c>
      <c r="D44" s="164">
        <f>+C$30</f>
        <v>0</v>
      </c>
      <c r="E44" s="164">
        <f t="shared" si="0"/>
        <v>0</v>
      </c>
      <c r="F44" s="349">
        <f>+C$27*E44+D44</f>
        <v>0</v>
      </c>
      <c r="G44" s="164">
        <f>+I43</f>
        <v>0</v>
      </c>
      <c r="H44" s="164">
        <f>+G$30</f>
        <v>0</v>
      </c>
      <c r="I44" s="164">
        <f t="shared" si="4"/>
        <v>0</v>
      </c>
      <c r="J44" s="349">
        <f>+G$27*I44+H44</f>
        <v>0</v>
      </c>
      <c r="K44" s="365">
        <f>+M43</f>
        <v>0</v>
      </c>
      <c r="L44" s="126">
        <f>+K$30</f>
        <v>0</v>
      </c>
      <c r="M44" s="126">
        <f t="shared" si="3"/>
        <v>0</v>
      </c>
      <c r="N44" s="122">
        <f>+K$27*M44+L44</f>
        <v>0</v>
      </c>
      <c r="O44" s="137">
        <f t="shared" si="1"/>
        <v>0</v>
      </c>
      <c r="P44" s="79"/>
      <c r="Q44" s="127">
        <f>+O44</f>
        <v>0</v>
      </c>
    </row>
    <row r="45" spans="1:17">
      <c r="A45" s="344" t="str">
        <f t="shared" si="5"/>
        <v>W Increased ROE</v>
      </c>
      <c r="B45" s="262">
        <f t="shared" si="2"/>
        <v>2011</v>
      </c>
      <c r="C45" s="164">
        <f>+C44</f>
        <v>0</v>
      </c>
      <c r="D45" s="164">
        <f>+D44</f>
        <v>0</v>
      </c>
      <c r="E45" s="164">
        <f t="shared" si="0"/>
        <v>0</v>
      </c>
      <c r="F45" s="349">
        <f>+C$28*E45+D45</f>
        <v>0</v>
      </c>
      <c r="G45" s="164">
        <f>+G44</f>
        <v>0</v>
      </c>
      <c r="H45" s="164">
        <f>+H44</f>
        <v>0</v>
      </c>
      <c r="I45" s="164">
        <f t="shared" si="4"/>
        <v>0</v>
      </c>
      <c r="J45" s="349">
        <f>+G$28*I45+H45</f>
        <v>0</v>
      </c>
      <c r="K45" s="365">
        <f>+K44</f>
        <v>0</v>
      </c>
      <c r="L45" s="126">
        <f>+L44</f>
        <v>0</v>
      </c>
      <c r="M45" s="126">
        <f t="shared" si="3"/>
        <v>0</v>
      </c>
      <c r="N45" s="122">
        <f>+K$28*M45+L45</f>
        <v>0</v>
      </c>
      <c r="O45" s="137">
        <f t="shared" si="1"/>
        <v>0</v>
      </c>
      <c r="P45" s="128">
        <f>+O45</f>
        <v>0</v>
      </c>
      <c r="Q45" s="100"/>
    </row>
    <row r="46" spans="1:17">
      <c r="A46" s="344" t="str">
        <f t="shared" si="5"/>
        <v>W 10.5 % ROE</v>
      </c>
      <c r="B46" s="262">
        <f t="shared" si="2"/>
        <v>2012</v>
      </c>
      <c r="C46" s="164">
        <f>+E45</f>
        <v>0</v>
      </c>
      <c r="D46" s="164">
        <f>+C$30</f>
        <v>0</v>
      </c>
      <c r="E46" s="164">
        <f t="shared" si="0"/>
        <v>0</v>
      </c>
      <c r="F46" s="349">
        <f>+C$27*E46+D46</f>
        <v>0</v>
      </c>
      <c r="G46" s="164">
        <f>+I45</f>
        <v>0</v>
      </c>
      <c r="H46" s="164">
        <f>+G$30</f>
        <v>0</v>
      </c>
      <c r="I46" s="164">
        <f t="shared" si="4"/>
        <v>0</v>
      </c>
      <c r="J46" s="349">
        <f>+G$27*I46+H46</f>
        <v>0</v>
      </c>
      <c r="K46" s="365">
        <f>+M45</f>
        <v>0</v>
      </c>
      <c r="L46" s="126">
        <f>+K$30</f>
        <v>0</v>
      </c>
      <c r="M46" s="126">
        <f t="shared" si="3"/>
        <v>0</v>
      </c>
      <c r="N46" s="122">
        <f>+K$27*M46+L46</f>
        <v>0</v>
      </c>
      <c r="O46" s="137">
        <f t="shared" si="1"/>
        <v>0</v>
      </c>
      <c r="P46" s="79"/>
      <c r="Q46" s="127">
        <f>+O46</f>
        <v>0</v>
      </c>
    </row>
    <row r="47" spans="1:17">
      <c r="A47" s="344" t="str">
        <f t="shared" si="5"/>
        <v>W Increased ROE</v>
      </c>
      <c r="B47" s="262">
        <f t="shared" si="2"/>
        <v>2012</v>
      </c>
      <c r="C47" s="164">
        <f>+C46</f>
        <v>0</v>
      </c>
      <c r="D47" s="164">
        <f>+D46</f>
        <v>0</v>
      </c>
      <c r="E47" s="164">
        <f t="shared" si="0"/>
        <v>0</v>
      </c>
      <c r="F47" s="349">
        <f>+C$28*E47+D47</f>
        <v>0</v>
      </c>
      <c r="G47" s="164">
        <f>+G46</f>
        <v>0</v>
      </c>
      <c r="H47" s="164">
        <f>+H46</f>
        <v>0</v>
      </c>
      <c r="I47" s="164">
        <f t="shared" si="4"/>
        <v>0</v>
      </c>
      <c r="J47" s="349">
        <f>+G$28*I47+H47</f>
        <v>0</v>
      </c>
      <c r="K47" s="365">
        <f>+K46</f>
        <v>0</v>
      </c>
      <c r="L47" s="126">
        <f>+L46</f>
        <v>0</v>
      </c>
      <c r="M47" s="126">
        <f t="shared" si="3"/>
        <v>0</v>
      </c>
      <c r="N47" s="122">
        <f>+K$28*M47+L47</f>
        <v>0</v>
      </c>
      <c r="O47" s="137">
        <f t="shared" si="1"/>
        <v>0</v>
      </c>
      <c r="P47" s="128">
        <f>+O47</f>
        <v>0</v>
      </c>
      <c r="Q47" s="100"/>
    </row>
    <row r="48" spans="1:17">
      <c r="A48" s="344" t="str">
        <f t="shared" si="5"/>
        <v>W 10.5 % ROE</v>
      </c>
      <c r="B48" s="262">
        <f t="shared" si="2"/>
        <v>2013</v>
      </c>
      <c r="C48" s="164">
        <f>+E47</f>
        <v>0</v>
      </c>
      <c r="D48" s="164">
        <f>+C$30</f>
        <v>0</v>
      </c>
      <c r="E48" s="164">
        <f t="shared" si="0"/>
        <v>0</v>
      </c>
      <c r="F48" s="349">
        <f>+C$27*E48+D48</f>
        <v>0</v>
      </c>
      <c r="G48" s="164">
        <f>+I47</f>
        <v>0</v>
      </c>
      <c r="H48" s="164">
        <f>+G$30</f>
        <v>0</v>
      </c>
      <c r="I48" s="164">
        <f t="shared" si="4"/>
        <v>0</v>
      </c>
      <c r="J48" s="349">
        <f>+G$27*I48+H48</f>
        <v>0</v>
      </c>
      <c r="K48" s="365">
        <f>+M47</f>
        <v>0</v>
      </c>
      <c r="L48" s="126">
        <f>+K$30</f>
        <v>0</v>
      </c>
      <c r="M48" s="126">
        <f t="shared" si="3"/>
        <v>0</v>
      </c>
      <c r="N48" s="122">
        <f>+K$27*M48+L48</f>
        <v>0</v>
      </c>
      <c r="O48" s="137">
        <f t="shared" si="1"/>
        <v>0</v>
      </c>
      <c r="P48" s="79"/>
      <c r="Q48" s="127">
        <f>+O48</f>
        <v>0</v>
      </c>
    </row>
    <row r="49" spans="1:17">
      <c r="A49" s="344" t="str">
        <f t="shared" si="5"/>
        <v>W Increased ROE</v>
      </c>
      <c r="B49" s="262">
        <f t="shared" si="2"/>
        <v>2013</v>
      </c>
      <c r="C49" s="164">
        <f>+C48</f>
        <v>0</v>
      </c>
      <c r="D49" s="164">
        <f>+D48</f>
        <v>0</v>
      </c>
      <c r="E49" s="164">
        <f t="shared" si="0"/>
        <v>0</v>
      </c>
      <c r="F49" s="349">
        <f>+C$28*E49+D49</f>
        <v>0</v>
      </c>
      <c r="G49" s="164">
        <f>+G48</f>
        <v>0</v>
      </c>
      <c r="H49" s="164">
        <f>+H48</f>
        <v>0</v>
      </c>
      <c r="I49" s="164">
        <f t="shared" si="4"/>
        <v>0</v>
      </c>
      <c r="J49" s="349">
        <f>+G$28*I49+H49</f>
        <v>0</v>
      </c>
      <c r="K49" s="365">
        <f>+K48</f>
        <v>0</v>
      </c>
      <c r="L49" s="126">
        <f>+L48</f>
        <v>0</v>
      </c>
      <c r="M49" s="126">
        <f t="shared" si="3"/>
        <v>0</v>
      </c>
      <c r="N49" s="122">
        <f>+K$28*M49+L49</f>
        <v>0</v>
      </c>
      <c r="O49" s="137">
        <f t="shared" si="1"/>
        <v>0</v>
      </c>
      <c r="P49" s="128">
        <f>+O49</f>
        <v>0</v>
      </c>
      <c r="Q49" s="100"/>
    </row>
    <row r="50" spans="1:17">
      <c r="A50" s="344" t="str">
        <f t="shared" si="5"/>
        <v>W 10.5 % ROE</v>
      </c>
      <c r="B50" s="262">
        <f t="shared" si="2"/>
        <v>2014</v>
      </c>
      <c r="C50" s="164">
        <f>+E49</f>
        <v>0</v>
      </c>
      <c r="D50" s="164">
        <f>+C$30</f>
        <v>0</v>
      </c>
      <c r="E50" s="164">
        <f t="shared" si="0"/>
        <v>0</v>
      </c>
      <c r="F50" s="349">
        <f>+C$27*E50+D50</f>
        <v>0</v>
      </c>
      <c r="G50" s="164">
        <f>+I49</f>
        <v>0</v>
      </c>
      <c r="H50" s="164">
        <f>+G$30</f>
        <v>0</v>
      </c>
      <c r="I50" s="164">
        <f t="shared" si="4"/>
        <v>0</v>
      </c>
      <c r="J50" s="349">
        <f>+G$27*I50+H50</f>
        <v>0</v>
      </c>
      <c r="K50" s="365">
        <f>+M49</f>
        <v>0</v>
      </c>
      <c r="L50" s="126">
        <f>+K$30</f>
        <v>0</v>
      </c>
      <c r="M50" s="126">
        <f t="shared" si="3"/>
        <v>0</v>
      </c>
      <c r="N50" s="122">
        <f>+K$27*M50+L50</f>
        <v>0</v>
      </c>
      <c r="O50" s="137">
        <f t="shared" si="1"/>
        <v>0</v>
      </c>
      <c r="P50" s="79"/>
      <c r="Q50" s="127">
        <f>+O50</f>
        <v>0</v>
      </c>
    </row>
    <row r="51" spans="1:17">
      <c r="A51" s="344" t="str">
        <f t="shared" si="5"/>
        <v>W Increased ROE</v>
      </c>
      <c r="B51" s="262">
        <f t="shared" si="2"/>
        <v>2014</v>
      </c>
      <c r="C51" s="164">
        <f>+C50</f>
        <v>0</v>
      </c>
      <c r="D51" s="164">
        <f>+D50</f>
        <v>0</v>
      </c>
      <c r="E51" s="164">
        <f t="shared" si="0"/>
        <v>0</v>
      </c>
      <c r="F51" s="349">
        <f>+C$28*E51+D51</f>
        <v>0</v>
      </c>
      <c r="G51" s="164">
        <f>+G50</f>
        <v>0</v>
      </c>
      <c r="H51" s="164">
        <f>+H50</f>
        <v>0</v>
      </c>
      <c r="I51" s="164">
        <f t="shared" si="4"/>
        <v>0</v>
      </c>
      <c r="J51" s="349">
        <f>+G$28*I51+H51</f>
        <v>0</v>
      </c>
      <c r="K51" s="365">
        <f>+K50</f>
        <v>0</v>
      </c>
      <c r="L51" s="126">
        <f>+L50</f>
        <v>0</v>
      </c>
      <c r="M51" s="126">
        <f t="shared" si="3"/>
        <v>0</v>
      </c>
      <c r="N51" s="122">
        <f>+K$28*M51+L51</f>
        <v>0</v>
      </c>
      <c r="O51" s="137">
        <f t="shared" si="1"/>
        <v>0</v>
      </c>
      <c r="P51" s="128">
        <f>+O51</f>
        <v>0</v>
      </c>
      <c r="Q51" s="100"/>
    </row>
    <row r="52" spans="1:17">
      <c r="A52" s="344" t="str">
        <f t="shared" si="5"/>
        <v>W 10.5 % ROE</v>
      </c>
      <c r="B52" s="262">
        <f t="shared" si="2"/>
        <v>2015</v>
      </c>
      <c r="C52" s="164">
        <f>+E51</f>
        <v>0</v>
      </c>
      <c r="D52" s="164">
        <f>+C$30</f>
        <v>0</v>
      </c>
      <c r="E52" s="164">
        <f t="shared" si="0"/>
        <v>0</v>
      </c>
      <c r="F52" s="349">
        <f>+C$27*E52+D52</f>
        <v>0</v>
      </c>
      <c r="G52" s="164">
        <f>+I51</f>
        <v>0</v>
      </c>
      <c r="H52" s="164">
        <f>+G$30</f>
        <v>0</v>
      </c>
      <c r="I52" s="164">
        <f t="shared" si="4"/>
        <v>0</v>
      </c>
      <c r="J52" s="349">
        <f>+G$27*I52+H52</f>
        <v>0</v>
      </c>
      <c r="K52" s="365">
        <f>+M51</f>
        <v>0</v>
      </c>
      <c r="L52" s="126">
        <f>+K$30</f>
        <v>0</v>
      </c>
      <c r="M52" s="126">
        <f t="shared" si="3"/>
        <v>0</v>
      </c>
      <c r="N52" s="122">
        <f>+K$27*M52+L52</f>
        <v>0</v>
      </c>
      <c r="O52" s="137">
        <f t="shared" si="1"/>
        <v>0</v>
      </c>
      <c r="P52" s="79"/>
      <c r="Q52" s="127">
        <f>+O52</f>
        <v>0</v>
      </c>
    </row>
    <row r="53" spans="1:17">
      <c r="A53" s="344" t="str">
        <f t="shared" si="5"/>
        <v>W Increased ROE</v>
      </c>
      <c r="B53" s="262">
        <f t="shared" si="2"/>
        <v>2015</v>
      </c>
      <c r="C53" s="164">
        <f>+C52</f>
        <v>0</v>
      </c>
      <c r="D53" s="164">
        <f>+D52</f>
        <v>0</v>
      </c>
      <c r="E53" s="164">
        <f t="shared" si="0"/>
        <v>0</v>
      </c>
      <c r="F53" s="349">
        <f>+C$28*E53+D53</f>
        <v>0</v>
      </c>
      <c r="G53" s="164">
        <f>+G52</f>
        <v>0</v>
      </c>
      <c r="H53" s="164">
        <f>+H52</f>
        <v>0</v>
      </c>
      <c r="I53" s="164">
        <f t="shared" si="4"/>
        <v>0</v>
      </c>
      <c r="J53" s="349">
        <f>+G$28*I53+H53</f>
        <v>0</v>
      </c>
      <c r="K53" s="365">
        <f>+K52</f>
        <v>0</v>
      </c>
      <c r="L53" s="126">
        <f>+L52</f>
        <v>0</v>
      </c>
      <c r="M53" s="126">
        <f t="shared" si="3"/>
        <v>0</v>
      </c>
      <c r="N53" s="122">
        <f>+K$28*M53+L53</f>
        <v>0</v>
      </c>
      <c r="O53" s="137">
        <f t="shared" si="1"/>
        <v>0</v>
      </c>
      <c r="P53" s="128">
        <f>+O53</f>
        <v>0</v>
      </c>
      <c r="Q53" s="100"/>
    </row>
    <row r="54" spans="1:17">
      <c r="A54" s="344" t="str">
        <f t="shared" si="5"/>
        <v>W 10.5 % ROE</v>
      </c>
      <c r="B54" s="262">
        <f t="shared" si="2"/>
        <v>2016</v>
      </c>
      <c r="C54" s="164">
        <f>+E53</f>
        <v>0</v>
      </c>
      <c r="D54" s="164">
        <f>+C$30</f>
        <v>0</v>
      </c>
      <c r="E54" s="164">
        <f t="shared" si="0"/>
        <v>0</v>
      </c>
      <c r="F54" s="349">
        <f>+C$27*E54+D54</f>
        <v>0</v>
      </c>
      <c r="G54" s="164">
        <f>+I53</f>
        <v>0</v>
      </c>
      <c r="H54" s="164">
        <f>+G$30</f>
        <v>0</v>
      </c>
      <c r="I54" s="164">
        <f t="shared" si="4"/>
        <v>0</v>
      </c>
      <c r="J54" s="349">
        <f>+G$27*I54+H54</f>
        <v>0</v>
      </c>
      <c r="K54" s="365">
        <f>+M53</f>
        <v>0</v>
      </c>
      <c r="L54" s="126">
        <f>+K$30</f>
        <v>0</v>
      </c>
      <c r="M54" s="126">
        <f t="shared" si="3"/>
        <v>0</v>
      </c>
      <c r="N54" s="122">
        <f>+K$27*M54+L54</f>
        <v>0</v>
      </c>
      <c r="O54" s="137">
        <f t="shared" si="1"/>
        <v>0</v>
      </c>
      <c r="P54" s="79"/>
      <c r="Q54" s="127">
        <f>+O54</f>
        <v>0</v>
      </c>
    </row>
    <row r="55" spans="1:17">
      <c r="A55" s="344" t="str">
        <f t="shared" si="5"/>
        <v>W Increased ROE</v>
      </c>
      <c r="B55" s="262">
        <f t="shared" si="2"/>
        <v>2016</v>
      </c>
      <c r="C55" s="164">
        <f>+C54</f>
        <v>0</v>
      </c>
      <c r="D55" s="164">
        <f>+D54</f>
        <v>0</v>
      </c>
      <c r="E55" s="164">
        <f t="shared" si="0"/>
        <v>0</v>
      </c>
      <c r="F55" s="349">
        <f>+C$28*E55+D55</f>
        <v>0</v>
      </c>
      <c r="G55" s="164">
        <f>+G54</f>
        <v>0</v>
      </c>
      <c r="H55" s="164">
        <f>+H54</f>
        <v>0</v>
      </c>
      <c r="I55" s="164">
        <f t="shared" si="4"/>
        <v>0</v>
      </c>
      <c r="J55" s="349">
        <f>+G$28*I55+H55</f>
        <v>0</v>
      </c>
      <c r="K55" s="365">
        <f>+K54</f>
        <v>0</v>
      </c>
      <c r="L55" s="126">
        <f>+L54</f>
        <v>0</v>
      </c>
      <c r="M55" s="126">
        <f t="shared" si="3"/>
        <v>0</v>
      </c>
      <c r="N55" s="122">
        <f>+K$28*M55+L55</f>
        <v>0</v>
      </c>
      <c r="O55" s="137">
        <f t="shared" si="1"/>
        <v>0</v>
      </c>
      <c r="P55" s="128">
        <f>+O55</f>
        <v>0</v>
      </c>
      <c r="Q55" s="100"/>
    </row>
    <row r="56" spans="1:17">
      <c r="A56" s="344" t="str">
        <f t="shared" si="5"/>
        <v>W 10.5 % ROE</v>
      </c>
      <c r="B56" s="262">
        <f t="shared" si="2"/>
        <v>2017</v>
      </c>
      <c r="C56" s="164">
        <f>+E55</f>
        <v>0</v>
      </c>
      <c r="D56" s="164">
        <f>+C$30</f>
        <v>0</v>
      </c>
      <c r="E56" s="164">
        <f t="shared" si="0"/>
        <v>0</v>
      </c>
      <c r="F56" s="349">
        <f>+C$27*E56+D56</f>
        <v>0</v>
      </c>
      <c r="G56" s="164">
        <f>+I55</f>
        <v>0</v>
      </c>
      <c r="H56" s="164">
        <f>+G$30</f>
        <v>0</v>
      </c>
      <c r="I56" s="164">
        <f t="shared" si="4"/>
        <v>0</v>
      </c>
      <c r="J56" s="349">
        <f>+G$27*I56+H56</f>
        <v>0</v>
      </c>
      <c r="K56" s="365">
        <f>+M55</f>
        <v>0</v>
      </c>
      <c r="L56" s="126">
        <f>+K$30</f>
        <v>0</v>
      </c>
      <c r="M56" s="126">
        <f t="shared" si="3"/>
        <v>0</v>
      </c>
      <c r="N56" s="122">
        <f>+K$27*M56+L56</f>
        <v>0</v>
      </c>
      <c r="O56" s="137">
        <f t="shared" si="1"/>
        <v>0</v>
      </c>
      <c r="P56" s="79"/>
      <c r="Q56" s="127">
        <f>+O56</f>
        <v>0</v>
      </c>
    </row>
    <row r="57" spans="1:17">
      <c r="A57" s="344" t="str">
        <f t="shared" si="5"/>
        <v>W Increased ROE</v>
      </c>
      <c r="B57" s="262">
        <f t="shared" si="2"/>
        <v>2017</v>
      </c>
      <c r="C57" s="164">
        <f>+C56</f>
        <v>0</v>
      </c>
      <c r="D57" s="164">
        <f>+D56</f>
        <v>0</v>
      </c>
      <c r="E57" s="164">
        <f t="shared" si="0"/>
        <v>0</v>
      </c>
      <c r="F57" s="349">
        <f>+C$28*E57+D57</f>
        <v>0</v>
      </c>
      <c r="G57" s="164">
        <f>+G56</f>
        <v>0</v>
      </c>
      <c r="H57" s="164">
        <f>+H56</f>
        <v>0</v>
      </c>
      <c r="I57" s="164">
        <f t="shared" si="4"/>
        <v>0</v>
      </c>
      <c r="J57" s="349">
        <f>+G$28*I57+H57</f>
        <v>0</v>
      </c>
      <c r="K57" s="365">
        <f>+K56</f>
        <v>0</v>
      </c>
      <c r="L57" s="126">
        <f>+L56</f>
        <v>0</v>
      </c>
      <c r="M57" s="126">
        <f t="shared" si="3"/>
        <v>0</v>
      </c>
      <c r="N57" s="122">
        <f>+K$28*M57+L57</f>
        <v>0</v>
      </c>
      <c r="O57" s="137">
        <f t="shared" si="1"/>
        <v>0</v>
      </c>
      <c r="P57" s="128">
        <f>+O57</f>
        <v>0</v>
      </c>
      <c r="Q57" s="100"/>
    </row>
    <row r="58" spans="1:17">
      <c r="A58" s="344" t="str">
        <f t="shared" si="5"/>
        <v>W 10.5 % ROE</v>
      </c>
      <c r="B58" s="262">
        <f t="shared" si="2"/>
        <v>2018</v>
      </c>
      <c r="C58" s="164">
        <f>+E57</f>
        <v>0</v>
      </c>
      <c r="D58" s="164">
        <f>+C$30</f>
        <v>0</v>
      </c>
      <c r="E58" s="164">
        <f t="shared" si="0"/>
        <v>0</v>
      </c>
      <c r="F58" s="349">
        <f>+C$27*E58+D58</f>
        <v>0</v>
      </c>
      <c r="G58" s="164">
        <f>+I57</f>
        <v>0</v>
      </c>
      <c r="H58" s="164">
        <f>+G$30</f>
        <v>0</v>
      </c>
      <c r="I58" s="164">
        <f t="shared" si="4"/>
        <v>0</v>
      </c>
      <c r="J58" s="349">
        <f>+G$27*I58+H58</f>
        <v>0</v>
      </c>
      <c r="K58" s="365">
        <f>+M57</f>
        <v>0</v>
      </c>
      <c r="L58" s="126">
        <f>+K$30</f>
        <v>0</v>
      </c>
      <c r="M58" s="126">
        <f t="shared" si="3"/>
        <v>0</v>
      </c>
      <c r="N58" s="122">
        <f>+K$27*M58+L58</f>
        <v>0</v>
      </c>
      <c r="O58" s="137">
        <f t="shared" si="1"/>
        <v>0</v>
      </c>
      <c r="P58" s="79"/>
      <c r="Q58" s="127">
        <f>+O58</f>
        <v>0</v>
      </c>
    </row>
    <row r="59" spans="1:17">
      <c r="A59" s="344" t="str">
        <f t="shared" si="5"/>
        <v>W Increased ROE</v>
      </c>
      <c r="B59" s="262">
        <f t="shared" si="2"/>
        <v>2018</v>
      </c>
      <c r="C59" s="164">
        <f>+C58</f>
        <v>0</v>
      </c>
      <c r="D59" s="164">
        <f>+D58</f>
        <v>0</v>
      </c>
      <c r="E59" s="164">
        <f t="shared" si="0"/>
        <v>0</v>
      </c>
      <c r="F59" s="349">
        <f>+C$28*E59+D59</f>
        <v>0</v>
      </c>
      <c r="G59" s="164">
        <f>+G58</f>
        <v>0</v>
      </c>
      <c r="H59" s="164">
        <f>+H58</f>
        <v>0</v>
      </c>
      <c r="I59" s="164">
        <f t="shared" si="4"/>
        <v>0</v>
      </c>
      <c r="J59" s="349">
        <f>+G$28*I59+H59</f>
        <v>0</v>
      </c>
      <c r="K59" s="365">
        <f>+K58</f>
        <v>0</v>
      </c>
      <c r="L59" s="126">
        <f>+L58</f>
        <v>0</v>
      </c>
      <c r="M59" s="126">
        <f t="shared" si="3"/>
        <v>0</v>
      </c>
      <c r="N59" s="122">
        <f>+K$28*M59+L59</f>
        <v>0</v>
      </c>
      <c r="O59" s="137">
        <f t="shared" si="1"/>
        <v>0</v>
      </c>
      <c r="P59" s="128">
        <f>+O59</f>
        <v>0</v>
      </c>
      <c r="Q59" s="100"/>
    </row>
    <row r="60" spans="1:17">
      <c r="A60" s="344" t="str">
        <f t="shared" si="5"/>
        <v>W 10.5 % ROE</v>
      </c>
      <c r="B60" s="262">
        <f t="shared" si="2"/>
        <v>2019</v>
      </c>
      <c r="C60" s="164">
        <f>+E59</f>
        <v>0</v>
      </c>
      <c r="D60" s="164">
        <f>+C$30</f>
        <v>0</v>
      </c>
      <c r="E60" s="164">
        <f t="shared" si="0"/>
        <v>0</v>
      </c>
      <c r="F60" s="349">
        <f>+C$27*E60+D60</f>
        <v>0</v>
      </c>
      <c r="G60" s="164">
        <f>+I59</f>
        <v>0</v>
      </c>
      <c r="H60" s="164">
        <f>+G$30</f>
        <v>0</v>
      </c>
      <c r="I60" s="164">
        <f t="shared" si="4"/>
        <v>0</v>
      </c>
      <c r="J60" s="349">
        <f>+G$27*I60+H60</f>
        <v>0</v>
      </c>
      <c r="K60" s="365">
        <f>+M59</f>
        <v>0</v>
      </c>
      <c r="L60" s="126">
        <f>+K$30</f>
        <v>0</v>
      </c>
      <c r="M60" s="126">
        <f t="shared" si="3"/>
        <v>0</v>
      </c>
      <c r="N60" s="122">
        <f>+K$27*M60+L60</f>
        <v>0</v>
      </c>
      <c r="O60" s="137">
        <f t="shared" si="1"/>
        <v>0</v>
      </c>
      <c r="P60" s="79"/>
      <c r="Q60" s="127">
        <f>+O60</f>
        <v>0</v>
      </c>
    </row>
    <row r="61" spans="1:17">
      <c r="A61" s="344" t="str">
        <f t="shared" si="5"/>
        <v>W Increased ROE</v>
      </c>
      <c r="B61" s="262">
        <f t="shared" si="2"/>
        <v>2019</v>
      </c>
      <c r="C61" s="164">
        <f>+C60</f>
        <v>0</v>
      </c>
      <c r="D61" s="164">
        <f>+D60</f>
        <v>0</v>
      </c>
      <c r="E61" s="164">
        <f t="shared" si="0"/>
        <v>0</v>
      </c>
      <c r="F61" s="349">
        <f>+C$28*E61+D61</f>
        <v>0</v>
      </c>
      <c r="G61" s="164">
        <f>+G60</f>
        <v>0</v>
      </c>
      <c r="H61" s="164">
        <f>+H60</f>
        <v>0</v>
      </c>
      <c r="I61" s="164">
        <f t="shared" si="4"/>
        <v>0</v>
      </c>
      <c r="J61" s="349">
        <f>+G$28*I61+H61</f>
        <v>0</v>
      </c>
      <c r="K61" s="365">
        <f>+K60</f>
        <v>0</v>
      </c>
      <c r="L61" s="126">
        <f>+L60</f>
        <v>0</v>
      </c>
      <c r="M61" s="126">
        <f t="shared" si="3"/>
        <v>0</v>
      </c>
      <c r="N61" s="122">
        <f>+K$28*M61+L61</f>
        <v>0</v>
      </c>
      <c r="O61" s="137">
        <f t="shared" si="1"/>
        <v>0</v>
      </c>
      <c r="P61" s="128">
        <f>+O61</f>
        <v>0</v>
      </c>
      <c r="Q61" s="100"/>
    </row>
    <row r="62" spans="1:17">
      <c r="A62" s="344" t="str">
        <f t="shared" si="5"/>
        <v>W 10.5 % ROE</v>
      </c>
      <c r="B62" s="262">
        <f t="shared" si="2"/>
        <v>2020</v>
      </c>
      <c r="C62" s="164">
        <f>+E61</f>
        <v>0</v>
      </c>
      <c r="D62" s="164">
        <f>+C$30</f>
        <v>0</v>
      </c>
      <c r="E62" s="164">
        <f t="shared" si="0"/>
        <v>0</v>
      </c>
      <c r="F62" s="349">
        <f>+C$27*E62+D62</f>
        <v>0</v>
      </c>
      <c r="G62" s="164">
        <f>+I61</f>
        <v>0</v>
      </c>
      <c r="H62" s="164">
        <f>+G$30</f>
        <v>0</v>
      </c>
      <c r="I62" s="164">
        <f t="shared" si="4"/>
        <v>0</v>
      </c>
      <c r="J62" s="349">
        <f>+G$27*I62+H62</f>
        <v>0</v>
      </c>
      <c r="K62" s="365">
        <f>+M61</f>
        <v>0</v>
      </c>
      <c r="L62" s="126">
        <f>+K$30</f>
        <v>0</v>
      </c>
      <c r="M62" s="126">
        <f t="shared" si="3"/>
        <v>0</v>
      </c>
      <c r="N62" s="122">
        <f>+K$27*M62+L62</f>
        <v>0</v>
      </c>
      <c r="O62" s="137">
        <f t="shared" si="1"/>
        <v>0</v>
      </c>
      <c r="P62" s="79"/>
      <c r="Q62" s="127">
        <f>+O62</f>
        <v>0</v>
      </c>
    </row>
    <row r="63" spans="1:17">
      <c r="A63" s="344" t="str">
        <f t="shared" si="5"/>
        <v>W Increased ROE</v>
      </c>
      <c r="B63" s="262">
        <f t="shared" si="2"/>
        <v>2020</v>
      </c>
      <c r="C63" s="164">
        <f>+C62</f>
        <v>0</v>
      </c>
      <c r="D63" s="164">
        <f>+D62</f>
        <v>0</v>
      </c>
      <c r="E63" s="164">
        <f t="shared" si="0"/>
        <v>0</v>
      </c>
      <c r="F63" s="349">
        <f>+C$28*E63+D63</f>
        <v>0</v>
      </c>
      <c r="G63" s="164">
        <f>+G62</f>
        <v>0</v>
      </c>
      <c r="H63" s="164">
        <f>+H62</f>
        <v>0</v>
      </c>
      <c r="I63" s="164">
        <f t="shared" si="4"/>
        <v>0</v>
      </c>
      <c r="J63" s="349">
        <f>+G$28*I63+H63</f>
        <v>0</v>
      </c>
      <c r="K63" s="365">
        <f>+K62</f>
        <v>0</v>
      </c>
      <c r="L63" s="126">
        <f>+L62</f>
        <v>0</v>
      </c>
      <c r="M63" s="126">
        <f t="shared" si="3"/>
        <v>0</v>
      </c>
      <c r="N63" s="122">
        <f>+K$28*M63+L63</f>
        <v>0</v>
      </c>
      <c r="O63" s="137">
        <f t="shared" si="1"/>
        <v>0</v>
      </c>
      <c r="P63" s="128">
        <f>+O63</f>
        <v>0</v>
      </c>
      <c r="Q63" s="100"/>
    </row>
    <row r="64" spans="1:17">
      <c r="A64" s="344" t="str">
        <f t="shared" si="5"/>
        <v>W 10.5 % ROE</v>
      </c>
      <c r="B64" s="262">
        <f t="shared" si="2"/>
        <v>2021</v>
      </c>
      <c r="C64" s="164">
        <f>+E63</f>
        <v>0</v>
      </c>
      <c r="D64" s="164">
        <f>+C$30</f>
        <v>0</v>
      </c>
      <c r="E64" s="164">
        <f t="shared" si="0"/>
        <v>0</v>
      </c>
      <c r="F64" s="349">
        <f>+C$27*E64+D64</f>
        <v>0</v>
      </c>
      <c r="G64" s="164">
        <f>+I63</f>
        <v>0</v>
      </c>
      <c r="H64" s="164">
        <f>+G$30</f>
        <v>0</v>
      </c>
      <c r="I64" s="164">
        <f t="shared" si="4"/>
        <v>0</v>
      </c>
      <c r="J64" s="349">
        <f>+G$27*I64+H64</f>
        <v>0</v>
      </c>
      <c r="K64" s="365">
        <f>+M63</f>
        <v>0</v>
      </c>
      <c r="L64" s="126">
        <f>+K$30</f>
        <v>0</v>
      </c>
      <c r="M64" s="126">
        <f t="shared" si="3"/>
        <v>0</v>
      </c>
      <c r="N64" s="122">
        <f>+K$27*M64+L64</f>
        <v>0</v>
      </c>
      <c r="O64" s="137">
        <f t="shared" si="1"/>
        <v>0</v>
      </c>
      <c r="P64" s="79"/>
      <c r="Q64" s="127">
        <f>+O64</f>
        <v>0</v>
      </c>
    </row>
    <row r="65" spans="1:17">
      <c r="A65" s="344" t="str">
        <f t="shared" si="5"/>
        <v>W Increased ROE</v>
      </c>
      <c r="B65" s="262">
        <f t="shared" si="2"/>
        <v>2021</v>
      </c>
      <c r="C65" s="164">
        <f>+C64</f>
        <v>0</v>
      </c>
      <c r="D65" s="164">
        <f>+D64</f>
        <v>0</v>
      </c>
      <c r="E65" s="164">
        <f t="shared" si="0"/>
        <v>0</v>
      </c>
      <c r="F65" s="349">
        <f>+C$28*E65+D65</f>
        <v>0</v>
      </c>
      <c r="G65" s="164">
        <f>+G64</f>
        <v>0</v>
      </c>
      <c r="H65" s="164">
        <f>+H64</f>
        <v>0</v>
      </c>
      <c r="I65" s="164">
        <f t="shared" si="4"/>
        <v>0</v>
      </c>
      <c r="J65" s="349">
        <f>+G$28*I65+H65</f>
        <v>0</v>
      </c>
      <c r="K65" s="365">
        <f>+K64</f>
        <v>0</v>
      </c>
      <c r="L65" s="126">
        <f>+L64</f>
        <v>0</v>
      </c>
      <c r="M65" s="126">
        <f t="shared" si="3"/>
        <v>0</v>
      </c>
      <c r="N65" s="122">
        <f>+K$28*M65+L65</f>
        <v>0</v>
      </c>
      <c r="O65" s="137">
        <f t="shared" si="1"/>
        <v>0</v>
      </c>
      <c r="P65" s="128">
        <f>+O65</f>
        <v>0</v>
      </c>
      <c r="Q65" s="100"/>
    </row>
    <row r="66" spans="1:17">
      <c r="A66" s="344" t="str">
        <f t="shared" si="5"/>
        <v>W 10.5 % ROE</v>
      </c>
      <c r="B66" s="262">
        <f t="shared" si="2"/>
        <v>2022</v>
      </c>
      <c r="C66" s="164">
        <f>+E65</f>
        <v>0</v>
      </c>
      <c r="D66" s="164">
        <f>+C$30</f>
        <v>0</v>
      </c>
      <c r="E66" s="164">
        <f t="shared" si="0"/>
        <v>0</v>
      </c>
      <c r="F66" s="349">
        <f>+C$27*E66+D66</f>
        <v>0</v>
      </c>
      <c r="G66" s="164">
        <f>+I65</f>
        <v>0</v>
      </c>
      <c r="H66" s="164">
        <f>+G$30</f>
        <v>0</v>
      </c>
      <c r="I66" s="164">
        <f t="shared" si="4"/>
        <v>0</v>
      </c>
      <c r="J66" s="349">
        <f>+G$27*I66+H66</f>
        <v>0</v>
      </c>
      <c r="K66" s="365">
        <f>+M65</f>
        <v>0</v>
      </c>
      <c r="L66" s="126">
        <f>+K$30</f>
        <v>0</v>
      </c>
      <c r="M66" s="126">
        <f t="shared" si="3"/>
        <v>0</v>
      </c>
      <c r="N66" s="122">
        <f>+K$27*M66+L66</f>
        <v>0</v>
      </c>
      <c r="O66" s="137">
        <f t="shared" si="1"/>
        <v>0</v>
      </c>
      <c r="P66" s="79"/>
      <c r="Q66" s="127">
        <f>+O66</f>
        <v>0</v>
      </c>
    </row>
    <row r="67" spans="1:17">
      <c r="A67" s="344" t="str">
        <f t="shared" si="5"/>
        <v>W Increased ROE</v>
      </c>
      <c r="B67" s="262">
        <f t="shared" si="2"/>
        <v>2022</v>
      </c>
      <c r="C67" s="164">
        <f>+C66</f>
        <v>0</v>
      </c>
      <c r="D67" s="164">
        <f>+D66</f>
        <v>0</v>
      </c>
      <c r="E67" s="164">
        <f t="shared" si="0"/>
        <v>0</v>
      </c>
      <c r="F67" s="349">
        <f>+C$28*E67+D67</f>
        <v>0</v>
      </c>
      <c r="G67" s="164">
        <f>+G66</f>
        <v>0</v>
      </c>
      <c r="H67" s="164">
        <f>+H66</f>
        <v>0</v>
      </c>
      <c r="I67" s="164">
        <f t="shared" si="4"/>
        <v>0</v>
      </c>
      <c r="J67" s="349">
        <f>+G$28*I67+H67</f>
        <v>0</v>
      </c>
      <c r="K67" s="365">
        <f>+K66</f>
        <v>0</v>
      </c>
      <c r="L67" s="126">
        <f>+L66</f>
        <v>0</v>
      </c>
      <c r="M67" s="126">
        <f t="shared" si="3"/>
        <v>0</v>
      </c>
      <c r="N67" s="122">
        <f>+K$28*M67+L67</f>
        <v>0</v>
      </c>
      <c r="O67" s="137">
        <f t="shared" si="1"/>
        <v>0</v>
      </c>
      <c r="P67" s="128">
        <f>+O67</f>
        <v>0</v>
      </c>
      <c r="Q67" s="100"/>
    </row>
    <row r="68" spans="1:17">
      <c r="A68" s="344" t="str">
        <f t="shared" si="5"/>
        <v>W 10.5 % ROE</v>
      </c>
      <c r="B68" s="262">
        <f t="shared" si="2"/>
        <v>2023</v>
      </c>
      <c r="C68" s="164">
        <f>+E67</f>
        <v>0</v>
      </c>
      <c r="D68" s="164">
        <f>+C$30</f>
        <v>0</v>
      </c>
      <c r="E68" s="164">
        <f t="shared" si="0"/>
        <v>0</v>
      </c>
      <c r="F68" s="349">
        <f>+C$27*E68+D68</f>
        <v>0</v>
      </c>
      <c r="G68" s="164">
        <f>+I67</f>
        <v>0</v>
      </c>
      <c r="H68" s="164">
        <f>+G$30</f>
        <v>0</v>
      </c>
      <c r="I68" s="164">
        <f t="shared" si="4"/>
        <v>0</v>
      </c>
      <c r="J68" s="349">
        <f>+G$27*I68+H68</f>
        <v>0</v>
      </c>
      <c r="K68" s="365">
        <f>+M67</f>
        <v>0</v>
      </c>
      <c r="L68" s="126">
        <f>+K$30</f>
        <v>0</v>
      </c>
      <c r="M68" s="126">
        <f t="shared" si="3"/>
        <v>0</v>
      </c>
      <c r="N68" s="122">
        <f>+K$27*M68+L68</f>
        <v>0</v>
      </c>
      <c r="O68" s="137">
        <f t="shared" si="1"/>
        <v>0</v>
      </c>
      <c r="P68" s="79"/>
      <c r="Q68" s="127">
        <f>+O68</f>
        <v>0</v>
      </c>
    </row>
    <row r="69" spans="1:17">
      <c r="A69" s="344" t="str">
        <f t="shared" si="5"/>
        <v>W Increased ROE</v>
      </c>
      <c r="B69" s="262">
        <f t="shared" si="2"/>
        <v>2023</v>
      </c>
      <c r="C69" s="164">
        <f>+C68</f>
        <v>0</v>
      </c>
      <c r="D69" s="164">
        <f>+D68</f>
        <v>0</v>
      </c>
      <c r="E69" s="164">
        <f t="shared" si="0"/>
        <v>0</v>
      </c>
      <c r="F69" s="349">
        <f>+C$28*E69+D69</f>
        <v>0</v>
      </c>
      <c r="G69" s="164">
        <f>+G68</f>
        <v>0</v>
      </c>
      <c r="H69" s="164">
        <f>+H68</f>
        <v>0</v>
      </c>
      <c r="I69" s="164">
        <f t="shared" si="4"/>
        <v>0</v>
      </c>
      <c r="J69" s="349">
        <f>+G$28*I69+H69</f>
        <v>0</v>
      </c>
      <c r="K69" s="365">
        <f>+K68</f>
        <v>0</v>
      </c>
      <c r="L69" s="126">
        <f>+L68</f>
        <v>0</v>
      </c>
      <c r="M69" s="126">
        <f t="shared" si="3"/>
        <v>0</v>
      </c>
      <c r="N69" s="122">
        <f>+K$28*M69+L69</f>
        <v>0</v>
      </c>
      <c r="O69" s="137">
        <f t="shared" si="1"/>
        <v>0</v>
      </c>
      <c r="P69" s="128">
        <f>+O69</f>
        <v>0</v>
      </c>
      <c r="Q69" s="100"/>
    </row>
    <row r="70" spans="1:17">
      <c r="A70" s="344" t="str">
        <f t="shared" si="5"/>
        <v>W 10.5 % ROE</v>
      </c>
      <c r="B70" s="262">
        <f t="shared" si="2"/>
        <v>2024</v>
      </c>
      <c r="C70" s="164">
        <f>+E69</f>
        <v>0</v>
      </c>
      <c r="D70" s="164">
        <f>+C$30</f>
        <v>0</v>
      </c>
      <c r="E70" s="164">
        <f t="shared" si="0"/>
        <v>0</v>
      </c>
      <c r="F70" s="349">
        <f>+C$27*E70+D70</f>
        <v>0</v>
      </c>
      <c r="G70" s="164">
        <f>+I69</f>
        <v>0</v>
      </c>
      <c r="H70" s="164">
        <f>+G$30</f>
        <v>0</v>
      </c>
      <c r="I70" s="164">
        <f t="shared" si="4"/>
        <v>0</v>
      </c>
      <c r="J70" s="349">
        <f>+G$27*I70+H70</f>
        <v>0</v>
      </c>
      <c r="K70" s="365">
        <f>+M69</f>
        <v>0</v>
      </c>
      <c r="L70" s="126">
        <f>+K$30</f>
        <v>0</v>
      </c>
      <c r="M70" s="126">
        <f t="shared" si="3"/>
        <v>0</v>
      </c>
      <c r="N70" s="122">
        <f>+K$27*M70+L70</f>
        <v>0</v>
      </c>
      <c r="O70" s="137">
        <f t="shared" si="1"/>
        <v>0</v>
      </c>
      <c r="P70" s="79"/>
      <c r="Q70" s="127">
        <f>+O70</f>
        <v>0</v>
      </c>
    </row>
    <row r="71" spans="1:17">
      <c r="A71" s="344" t="str">
        <f t="shared" si="5"/>
        <v>W Increased ROE</v>
      </c>
      <c r="B71" s="262">
        <f t="shared" si="2"/>
        <v>2024</v>
      </c>
      <c r="C71" s="164">
        <f>+C70</f>
        <v>0</v>
      </c>
      <c r="D71" s="164">
        <f>+D70</f>
        <v>0</v>
      </c>
      <c r="E71" s="164">
        <f t="shared" si="0"/>
        <v>0</v>
      </c>
      <c r="F71" s="349">
        <f>+C$28*E71+D71</f>
        <v>0</v>
      </c>
      <c r="G71" s="164">
        <f>+G70</f>
        <v>0</v>
      </c>
      <c r="H71" s="164">
        <f>+H70</f>
        <v>0</v>
      </c>
      <c r="I71" s="164">
        <f t="shared" si="4"/>
        <v>0</v>
      </c>
      <c r="J71" s="349">
        <f>+G$28*I71+H71</f>
        <v>0</v>
      </c>
      <c r="K71" s="365">
        <f>+K70</f>
        <v>0</v>
      </c>
      <c r="L71" s="126">
        <f>+L70</f>
        <v>0</v>
      </c>
      <c r="M71" s="126">
        <f t="shared" si="3"/>
        <v>0</v>
      </c>
      <c r="N71" s="122">
        <f>+K$28*M71+L71</f>
        <v>0</v>
      </c>
      <c r="O71" s="137">
        <f t="shared" si="1"/>
        <v>0</v>
      </c>
      <c r="P71" s="128">
        <f>+O71</f>
        <v>0</v>
      </c>
      <c r="Q71" s="100"/>
    </row>
    <row r="72" spans="1:17">
      <c r="A72" s="344" t="str">
        <f t="shared" si="5"/>
        <v>W 10.5 % ROE</v>
      </c>
      <c r="B72" s="262">
        <f t="shared" si="2"/>
        <v>2025</v>
      </c>
      <c r="C72" s="164">
        <f>+E71</f>
        <v>0</v>
      </c>
      <c r="D72" s="164">
        <f>+C$30</f>
        <v>0</v>
      </c>
      <c r="E72" s="164">
        <f t="shared" si="0"/>
        <v>0</v>
      </c>
      <c r="F72" s="349">
        <f>+C$27*E72+D72</f>
        <v>0</v>
      </c>
      <c r="G72" s="164">
        <f>+I71</f>
        <v>0</v>
      </c>
      <c r="H72" s="164">
        <f>+G$30</f>
        <v>0</v>
      </c>
      <c r="I72" s="164">
        <f t="shared" si="4"/>
        <v>0</v>
      </c>
      <c r="J72" s="349">
        <f>+G$27*I72+H72</f>
        <v>0</v>
      </c>
      <c r="K72" s="365">
        <f>+M71</f>
        <v>0</v>
      </c>
      <c r="L72" s="126">
        <f>+K$30</f>
        <v>0</v>
      </c>
      <c r="M72" s="126">
        <f t="shared" si="3"/>
        <v>0</v>
      </c>
      <c r="N72" s="122">
        <f>+K$27*M72+L72</f>
        <v>0</v>
      </c>
      <c r="O72" s="137">
        <f t="shared" si="1"/>
        <v>0</v>
      </c>
      <c r="P72" s="79"/>
      <c r="Q72" s="127">
        <f>+O72</f>
        <v>0</v>
      </c>
    </row>
    <row r="73" spans="1:17">
      <c r="A73" s="344" t="str">
        <f t="shared" si="5"/>
        <v>W Increased ROE</v>
      </c>
      <c r="B73" s="262">
        <f t="shared" si="2"/>
        <v>2025</v>
      </c>
      <c r="C73" s="164"/>
      <c r="D73" s="164">
        <f>+D72</f>
        <v>0</v>
      </c>
      <c r="E73" s="164">
        <f t="shared" si="0"/>
        <v>0</v>
      </c>
      <c r="F73" s="349">
        <f>+C$28*E73+D73</f>
        <v>0</v>
      </c>
      <c r="G73" s="164">
        <f>+G72</f>
        <v>0</v>
      </c>
      <c r="H73" s="164">
        <f>+H72</f>
        <v>0</v>
      </c>
      <c r="I73" s="164">
        <f t="shared" si="4"/>
        <v>0</v>
      </c>
      <c r="J73" s="349">
        <f>+G$28*I73+H73</f>
        <v>0</v>
      </c>
      <c r="K73" s="365">
        <f>+K72</f>
        <v>0</v>
      </c>
      <c r="L73" s="126">
        <f>+L72</f>
        <v>0</v>
      </c>
      <c r="M73" s="126">
        <f t="shared" si="3"/>
        <v>0</v>
      </c>
      <c r="N73" s="122">
        <f>+K$28*M73+L73</f>
        <v>0</v>
      </c>
      <c r="O73" s="137">
        <f t="shared" si="1"/>
        <v>0</v>
      </c>
      <c r="P73" s="128">
        <f>+O73</f>
        <v>0</v>
      </c>
      <c r="Q73" s="100"/>
    </row>
    <row r="74" spans="1:17">
      <c r="A74" s="344"/>
      <c r="B74" s="366" t="s">
        <v>151</v>
      </c>
      <c r="C74" s="367"/>
      <c r="D74" s="367" t="s">
        <v>151</v>
      </c>
      <c r="E74" s="367" t="s">
        <v>152</v>
      </c>
      <c r="F74" s="368" t="s">
        <v>151</v>
      </c>
      <c r="G74" s="367" t="s">
        <v>151</v>
      </c>
      <c r="H74" s="367" t="s">
        <v>151</v>
      </c>
      <c r="I74" s="367" t="s">
        <v>152</v>
      </c>
      <c r="J74" s="368" t="s">
        <v>151</v>
      </c>
      <c r="K74" s="367" t="s">
        <v>151</v>
      </c>
      <c r="L74" s="129" t="s">
        <v>151</v>
      </c>
      <c r="M74" s="129" t="s">
        <v>152</v>
      </c>
      <c r="N74" s="130" t="s">
        <v>151</v>
      </c>
      <c r="O74" s="137"/>
      <c r="P74" s="79"/>
      <c r="Q74" s="127">
        <f>+O74</f>
        <v>0</v>
      </c>
    </row>
    <row r="75" spans="1:17" ht="13.5" thickBot="1">
      <c r="A75" s="344"/>
      <c r="B75" s="369" t="s">
        <v>151</v>
      </c>
      <c r="C75" s="370" t="s">
        <v>151</v>
      </c>
      <c r="D75" s="370" t="s">
        <v>152</v>
      </c>
      <c r="E75" s="370" t="s">
        <v>152</v>
      </c>
      <c r="F75" s="371" t="s">
        <v>151</v>
      </c>
      <c r="G75" s="370" t="s">
        <v>151</v>
      </c>
      <c r="H75" s="370" t="s">
        <v>152</v>
      </c>
      <c r="I75" s="370" t="s">
        <v>152</v>
      </c>
      <c r="J75" s="371" t="s">
        <v>151</v>
      </c>
      <c r="K75" s="370" t="s">
        <v>151</v>
      </c>
      <c r="L75" s="131" t="s">
        <v>152</v>
      </c>
      <c r="M75" s="131" t="s">
        <v>152</v>
      </c>
      <c r="N75" s="132" t="s">
        <v>151</v>
      </c>
      <c r="O75" s="138"/>
      <c r="P75" s="133">
        <f>+O75</f>
        <v>0</v>
      </c>
      <c r="Q75" s="106"/>
    </row>
    <row r="76" spans="1:17">
      <c r="A76" s="75"/>
      <c r="B76" s="198"/>
      <c r="C76" s="75"/>
      <c r="D76" s="75"/>
      <c r="E76" s="75"/>
      <c r="F76" s="199"/>
      <c r="G76" s="75"/>
      <c r="H76" s="75"/>
      <c r="I76" s="75"/>
      <c r="J76" s="199"/>
      <c r="K76" s="75"/>
      <c r="L76" s="79"/>
      <c r="M76" s="79"/>
      <c r="N76" s="79"/>
      <c r="O76" s="79"/>
      <c r="P76" s="134">
        <f>SUM(P34:P73)</f>
        <v>0</v>
      </c>
      <c r="Q76" s="134">
        <f>SUM(Q34:Q73)</f>
        <v>0</v>
      </c>
    </row>
    <row r="77" spans="1:17">
      <c r="A77" s="75"/>
      <c r="B77" s="198"/>
      <c r="C77" s="75"/>
      <c r="D77" s="75"/>
      <c r="E77" s="75"/>
      <c r="F77" s="199"/>
      <c r="G77" s="75"/>
      <c r="H77" s="75"/>
      <c r="I77" s="75"/>
      <c r="J77" s="199"/>
      <c r="K77" s="75"/>
    </row>
    <row r="78" spans="1:17">
      <c r="A78" s="75"/>
      <c r="B78" s="198"/>
      <c r="C78" s="75"/>
      <c r="D78" s="75"/>
      <c r="E78" s="75"/>
      <c r="F78" s="199"/>
      <c r="G78" s="75"/>
      <c r="H78" s="75"/>
      <c r="I78" s="75"/>
      <c r="J78" s="199"/>
      <c r="K78" s="75"/>
      <c r="P78" s="92"/>
    </row>
    <row r="79" spans="1:17">
      <c r="A79" s="75"/>
      <c r="B79" s="198"/>
      <c r="C79" s="75"/>
      <c r="D79" s="75"/>
      <c r="E79" s="75"/>
      <c r="F79" s="199"/>
      <c r="G79" s="75"/>
      <c r="H79" s="75"/>
      <c r="I79" s="75"/>
      <c r="J79" s="199"/>
      <c r="K79" s="75"/>
    </row>
    <row r="80" spans="1:17">
      <c r="A80" s="75"/>
      <c r="B80" s="198"/>
      <c r="C80" s="75"/>
      <c r="D80" s="75"/>
      <c r="E80" s="75"/>
      <c r="F80" s="199"/>
      <c r="G80" s="75"/>
      <c r="H80" s="75"/>
      <c r="I80" s="75"/>
      <c r="J80" s="199"/>
      <c r="K80" s="75"/>
    </row>
    <row r="81" spans="1:11">
      <c r="A81" s="75"/>
      <c r="B81" s="198"/>
      <c r="C81" s="75"/>
      <c r="D81" s="75"/>
      <c r="E81" s="75"/>
      <c r="F81" s="199"/>
      <c r="G81" s="75"/>
      <c r="H81" s="75"/>
      <c r="I81" s="75"/>
      <c r="J81" s="199"/>
      <c r="K81" s="75"/>
    </row>
    <row r="82" spans="1:11">
      <c r="A82" s="75"/>
      <c r="B82" s="198"/>
      <c r="C82" s="75"/>
      <c r="D82" s="75"/>
      <c r="E82" s="75"/>
      <c r="F82" s="199"/>
      <c r="G82" s="75"/>
      <c r="H82" s="75"/>
      <c r="I82" s="75"/>
      <c r="J82" s="199"/>
      <c r="K82" s="75"/>
    </row>
    <row r="83" spans="1:11">
      <c r="A83" s="75"/>
      <c r="B83" s="198"/>
      <c r="C83" s="75"/>
      <c r="D83" s="75"/>
      <c r="E83" s="75"/>
      <c r="F83" s="199"/>
      <c r="G83" s="75"/>
      <c r="H83" s="75"/>
      <c r="I83" s="75"/>
      <c r="J83" s="199"/>
      <c r="K83" s="75"/>
    </row>
    <row r="84" spans="1:11">
      <c r="A84" s="75"/>
      <c r="B84" s="198"/>
      <c r="C84" s="75"/>
      <c r="D84" s="75"/>
      <c r="E84" s="75"/>
      <c r="F84" s="199"/>
      <c r="G84" s="75"/>
      <c r="H84" s="75"/>
      <c r="I84" s="75"/>
      <c r="J84" s="199"/>
      <c r="K84" s="75"/>
    </row>
    <row r="85" spans="1:11">
      <c r="A85" s="75"/>
      <c r="B85" s="198"/>
      <c r="C85" s="75"/>
      <c r="D85" s="75"/>
      <c r="E85" s="75"/>
      <c r="F85" s="199"/>
      <c r="G85" s="75"/>
      <c r="H85" s="75"/>
      <c r="I85" s="75"/>
      <c r="J85" s="199"/>
      <c r="K85" s="75"/>
    </row>
    <row r="86" spans="1:11">
      <c r="A86" s="75"/>
      <c r="B86" s="198"/>
      <c r="C86" s="75"/>
      <c r="D86" s="75"/>
      <c r="E86" s="75"/>
      <c r="F86" s="199"/>
      <c r="G86" s="75"/>
      <c r="H86" s="75"/>
      <c r="I86" s="75"/>
      <c r="J86" s="199"/>
      <c r="K86" s="75"/>
    </row>
    <row r="87" spans="1:11">
      <c r="A87" s="75"/>
      <c r="B87" s="198"/>
      <c r="C87" s="75"/>
      <c r="D87" s="75"/>
      <c r="E87" s="75"/>
      <c r="F87" s="199"/>
      <c r="G87" s="75"/>
      <c r="H87" s="75"/>
      <c r="I87" s="75"/>
      <c r="J87" s="199"/>
      <c r="K87" s="75"/>
    </row>
    <row r="88" spans="1:11">
      <c r="A88" s="75"/>
      <c r="B88" s="198"/>
      <c r="C88" s="75"/>
      <c r="D88" s="75"/>
      <c r="E88" s="75"/>
      <c r="F88" s="199"/>
      <c r="G88" s="75"/>
      <c r="H88" s="75"/>
      <c r="I88" s="75"/>
      <c r="J88" s="199"/>
      <c r="K88" s="75"/>
    </row>
    <row r="89" spans="1:11">
      <c r="A89" s="75"/>
      <c r="B89" s="198"/>
      <c r="C89" s="75"/>
      <c r="D89" s="75"/>
      <c r="E89" s="75"/>
      <c r="F89" s="199"/>
      <c r="G89" s="75"/>
      <c r="H89" s="75"/>
      <c r="I89" s="75"/>
      <c r="J89" s="199"/>
      <c r="K89" s="75"/>
    </row>
    <row r="90" spans="1:11">
      <c r="A90" s="75"/>
      <c r="B90" s="198"/>
      <c r="C90" s="75"/>
      <c r="D90" s="75"/>
      <c r="E90" s="75"/>
      <c r="F90" s="199"/>
      <c r="G90" s="75"/>
      <c r="H90" s="75"/>
      <c r="I90" s="75"/>
      <c r="J90" s="199"/>
      <c r="K90" s="75"/>
    </row>
    <row r="91" spans="1:11">
      <c r="A91" s="75"/>
      <c r="B91" s="198"/>
      <c r="C91" s="75"/>
      <c r="D91" s="75"/>
      <c r="E91" s="75"/>
      <c r="F91" s="199"/>
      <c r="G91" s="75"/>
      <c r="H91" s="75"/>
      <c r="I91" s="75"/>
      <c r="J91" s="199"/>
      <c r="K91" s="75"/>
    </row>
    <row r="92" spans="1:11">
      <c r="A92" s="75"/>
      <c r="B92" s="198"/>
      <c r="C92" s="75"/>
      <c r="D92" s="75"/>
      <c r="E92" s="75"/>
      <c r="F92" s="199"/>
      <c r="G92" s="75"/>
      <c r="H92" s="75"/>
      <c r="I92" s="75"/>
      <c r="J92" s="199"/>
      <c r="K92" s="75"/>
    </row>
    <row r="93" spans="1:11">
      <c r="A93" s="75"/>
      <c r="B93" s="198"/>
      <c r="C93" s="75"/>
      <c r="D93" s="75"/>
      <c r="E93" s="75"/>
      <c r="F93" s="199"/>
      <c r="G93" s="75"/>
      <c r="H93" s="75"/>
      <c r="I93" s="75"/>
      <c r="J93" s="199"/>
      <c r="K93" s="75"/>
    </row>
    <row r="94" spans="1:11">
      <c r="A94" s="75"/>
      <c r="B94" s="198"/>
      <c r="C94" s="75"/>
      <c r="D94" s="75"/>
      <c r="E94" s="75"/>
      <c r="F94" s="199"/>
      <c r="G94" s="75"/>
      <c r="H94" s="75"/>
      <c r="I94" s="75"/>
      <c r="J94" s="199"/>
      <c r="K94" s="75"/>
    </row>
    <row r="95" spans="1:11">
      <c r="A95" s="75"/>
      <c r="B95" s="198"/>
      <c r="C95" s="75"/>
      <c r="D95" s="75"/>
      <c r="E95" s="75"/>
      <c r="F95" s="199"/>
      <c r="G95" s="75"/>
      <c r="H95" s="75"/>
      <c r="I95" s="75"/>
      <c r="J95" s="199"/>
      <c r="K95" s="75"/>
    </row>
    <row r="96" spans="1:11">
      <c r="A96" s="75"/>
      <c r="B96" s="198"/>
      <c r="C96" s="75"/>
      <c r="D96" s="75"/>
      <c r="E96" s="75"/>
      <c r="F96" s="199"/>
      <c r="G96" s="75"/>
      <c r="H96" s="75"/>
      <c r="I96" s="75"/>
      <c r="J96" s="199"/>
      <c r="K96" s="75"/>
    </row>
    <row r="97" spans="1:11">
      <c r="A97" s="75"/>
      <c r="B97" s="198"/>
      <c r="C97" s="75"/>
      <c r="D97" s="75"/>
      <c r="E97" s="75"/>
      <c r="F97" s="199"/>
      <c r="G97" s="75"/>
      <c r="H97" s="75"/>
      <c r="I97" s="75"/>
      <c r="J97" s="199"/>
      <c r="K97" s="75"/>
    </row>
    <row r="98" spans="1:11">
      <c r="A98" s="75"/>
      <c r="B98" s="198"/>
      <c r="C98" s="75"/>
      <c r="D98" s="75"/>
      <c r="E98" s="75"/>
      <c r="F98" s="199"/>
      <c r="G98" s="75"/>
      <c r="H98" s="75"/>
      <c r="I98" s="75"/>
      <c r="J98" s="199"/>
      <c r="K98" s="75"/>
    </row>
    <row r="99" spans="1:11">
      <c r="A99" s="75"/>
      <c r="B99" s="198"/>
      <c r="C99" s="75"/>
      <c r="D99" s="75"/>
      <c r="E99" s="75"/>
      <c r="F99" s="199"/>
      <c r="G99" s="75"/>
      <c r="H99" s="75"/>
      <c r="I99" s="75"/>
      <c r="J99" s="199"/>
      <c r="K99" s="75"/>
    </row>
    <row r="100" spans="1:11">
      <c r="A100" s="75"/>
      <c r="B100" s="198"/>
      <c r="C100" s="75"/>
      <c r="D100" s="75"/>
      <c r="E100" s="75"/>
      <c r="F100" s="199"/>
      <c r="G100" s="75"/>
      <c r="H100" s="75"/>
      <c r="I100" s="75"/>
      <c r="J100" s="199"/>
      <c r="K100" s="75"/>
    </row>
    <row r="101" spans="1:11">
      <c r="A101" s="75"/>
      <c r="B101" s="198"/>
      <c r="C101" s="75"/>
      <c r="D101" s="75"/>
      <c r="E101" s="75"/>
      <c r="F101" s="199"/>
      <c r="G101" s="75"/>
      <c r="H101" s="75"/>
      <c r="I101" s="75"/>
      <c r="J101" s="199"/>
      <c r="K101" s="75"/>
    </row>
    <row r="102" spans="1:11">
      <c r="A102" s="75"/>
      <c r="B102" s="198"/>
      <c r="C102" s="75"/>
      <c r="D102" s="75"/>
      <c r="E102" s="75"/>
      <c r="F102" s="199"/>
      <c r="G102" s="75"/>
      <c r="H102" s="75"/>
      <c r="I102" s="75"/>
      <c r="J102" s="199"/>
      <c r="K102" s="75"/>
    </row>
    <row r="103" spans="1:11">
      <c r="A103" s="75"/>
      <c r="B103" s="198"/>
      <c r="C103" s="75"/>
      <c r="D103" s="75"/>
      <c r="E103" s="75"/>
      <c r="F103" s="199"/>
      <c r="G103" s="75"/>
      <c r="H103" s="75"/>
      <c r="I103" s="75"/>
      <c r="J103" s="199"/>
      <c r="K103" s="75"/>
    </row>
    <row r="104" spans="1:11">
      <c r="A104" s="75"/>
      <c r="B104" s="198"/>
      <c r="C104" s="75"/>
      <c r="D104" s="75"/>
      <c r="E104" s="75"/>
      <c r="F104" s="199"/>
      <c r="G104" s="75"/>
      <c r="H104" s="75"/>
      <c r="I104" s="75"/>
      <c r="J104" s="199"/>
      <c r="K104" s="75"/>
    </row>
    <row r="105" spans="1:11">
      <c r="A105" s="75"/>
      <c r="B105" s="198"/>
      <c r="C105" s="75"/>
      <c r="D105" s="75"/>
      <c r="E105" s="75"/>
      <c r="F105" s="199"/>
      <c r="G105" s="75"/>
      <c r="H105" s="75"/>
      <c r="I105" s="75"/>
      <c r="J105" s="199"/>
      <c r="K105" s="75"/>
    </row>
    <row r="106" spans="1:11">
      <c r="A106" s="75"/>
      <c r="B106" s="198"/>
      <c r="C106" s="75"/>
      <c r="D106" s="75"/>
      <c r="E106" s="75"/>
      <c r="F106" s="199"/>
      <c r="G106" s="75"/>
      <c r="H106" s="75"/>
      <c r="I106" s="75"/>
      <c r="J106" s="199"/>
      <c r="K106" s="75"/>
    </row>
    <row r="107" spans="1:11">
      <c r="A107" s="75"/>
      <c r="B107" s="198"/>
      <c r="C107" s="75"/>
      <c r="D107" s="75"/>
      <c r="E107" s="75"/>
      <c r="F107" s="199"/>
      <c r="G107" s="75"/>
      <c r="H107" s="75"/>
      <c r="I107" s="75"/>
      <c r="J107" s="199"/>
      <c r="K107" s="75"/>
    </row>
    <row r="108" spans="1:11">
      <c r="A108" s="75"/>
      <c r="B108" s="198"/>
      <c r="C108" s="75"/>
      <c r="D108" s="75"/>
      <c r="E108" s="75"/>
      <c r="F108" s="199"/>
      <c r="G108" s="75"/>
      <c r="H108" s="75"/>
      <c r="I108" s="75"/>
      <c r="J108" s="199"/>
      <c r="K108" s="75"/>
    </row>
    <row r="109" spans="1:11">
      <c r="A109" s="75"/>
      <c r="B109" s="198"/>
      <c r="C109" s="75"/>
      <c r="D109" s="75"/>
      <c r="E109" s="75"/>
      <c r="F109" s="199"/>
      <c r="G109" s="75"/>
      <c r="H109" s="75"/>
      <c r="I109" s="75"/>
      <c r="J109" s="199"/>
      <c r="K109" s="75"/>
    </row>
    <row r="110" spans="1:11">
      <c r="A110" s="75"/>
      <c r="B110" s="198"/>
      <c r="C110" s="75"/>
      <c r="D110" s="75"/>
      <c r="E110" s="75"/>
      <c r="F110" s="199"/>
      <c r="G110" s="75"/>
      <c r="H110" s="75"/>
      <c r="I110" s="75"/>
      <c r="J110" s="199"/>
      <c r="K110" s="75"/>
    </row>
    <row r="111" spans="1:11">
      <c r="A111" s="75"/>
      <c r="B111" s="198"/>
      <c r="C111" s="75"/>
      <c r="D111" s="75"/>
      <c r="E111" s="75"/>
      <c r="F111" s="199"/>
      <c r="G111" s="75"/>
      <c r="H111" s="75"/>
      <c r="I111" s="75"/>
      <c r="J111" s="199"/>
      <c r="K111" s="75"/>
    </row>
    <row r="112" spans="1:11">
      <c r="A112" s="75"/>
      <c r="B112" s="198"/>
      <c r="C112" s="75"/>
      <c r="D112" s="75"/>
      <c r="E112" s="75"/>
      <c r="F112" s="199"/>
      <c r="G112" s="75"/>
      <c r="H112" s="75"/>
      <c r="I112" s="75"/>
      <c r="J112" s="199"/>
      <c r="K112" s="75"/>
    </row>
    <row r="113" spans="1:11">
      <c r="A113" s="75"/>
      <c r="B113" s="198"/>
      <c r="C113" s="75"/>
      <c r="D113" s="75"/>
      <c r="E113" s="75"/>
      <c r="F113" s="199"/>
      <c r="G113" s="75"/>
      <c r="H113" s="75"/>
      <c r="I113" s="75"/>
      <c r="J113" s="199"/>
      <c r="K113" s="75"/>
    </row>
    <row r="114" spans="1:11">
      <c r="A114" s="75"/>
      <c r="B114" s="198"/>
      <c r="C114" s="75"/>
      <c r="D114" s="75"/>
      <c r="E114" s="75"/>
      <c r="F114" s="199"/>
      <c r="G114" s="75"/>
      <c r="H114" s="75"/>
      <c r="I114" s="75"/>
      <c r="J114" s="199"/>
      <c r="K114" s="75"/>
    </row>
    <row r="115" spans="1:11">
      <c r="A115" s="75"/>
      <c r="B115" s="198"/>
      <c r="C115" s="75"/>
      <c r="D115" s="75"/>
      <c r="E115" s="75"/>
      <c r="F115" s="199"/>
      <c r="G115" s="75"/>
      <c r="H115" s="75"/>
      <c r="I115" s="75"/>
      <c r="J115" s="199"/>
      <c r="K115" s="75"/>
    </row>
    <row r="116" spans="1:11">
      <c r="A116" s="75"/>
      <c r="B116" s="198"/>
      <c r="C116" s="75"/>
      <c r="D116" s="75"/>
      <c r="E116" s="75"/>
      <c r="F116" s="199"/>
      <c r="G116" s="75"/>
      <c r="H116" s="75"/>
      <c r="I116" s="75"/>
      <c r="J116" s="199"/>
      <c r="K116" s="75"/>
    </row>
    <row r="117" spans="1:11">
      <c r="A117" s="75"/>
      <c r="B117" s="198"/>
      <c r="C117" s="75"/>
      <c r="D117" s="75"/>
      <c r="E117" s="75"/>
      <c r="F117" s="199"/>
      <c r="G117" s="75"/>
      <c r="H117" s="75"/>
      <c r="I117" s="75"/>
      <c r="J117" s="199"/>
      <c r="K117" s="75"/>
    </row>
    <row r="118" spans="1:11">
      <c r="A118" s="75"/>
      <c r="B118" s="198"/>
      <c r="C118" s="75"/>
      <c r="D118" s="75"/>
      <c r="E118" s="75"/>
      <c r="F118" s="199"/>
      <c r="G118" s="75"/>
      <c r="H118" s="75"/>
      <c r="I118" s="75"/>
      <c r="J118" s="199"/>
      <c r="K118" s="75"/>
    </row>
    <row r="119" spans="1:11">
      <c r="A119" s="75"/>
      <c r="B119" s="198"/>
      <c r="C119" s="75"/>
      <c r="D119" s="75"/>
      <c r="E119" s="75"/>
      <c r="F119" s="199"/>
      <c r="G119" s="75"/>
      <c r="H119" s="75"/>
      <c r="I119" s="75"/>
      <c r="J119" s="199"/>
      <c r="K119" s="75"/>
    </row>
    <row r="120" spans="1:11">
      <c r="A120" s="75"/>
      <c r="B120" s="198"/>
      <c r="C120" s="75"/>
      <c r="D120" s="75"/>
      <c r="E120" s="75"/>
      <c r="F120" s="199"/>
      <c r="G120" s="75"/>
      <c r="H120" s="75"/>
      <c r="I120" s="75"/>
      <c r="J120" s="199"/>
      <c r="K120" s="75"/>
    </row>
    <row r="121" spans="1:11">
      <c r="A121" s="75"/>
      <c r="B121" s="198"/>
      <c r="C121" s="75"/>
      <c r="D121" s="75"/>
      <c r="E121" s="75"/>
      <c r="F121" s="199"/>
      <c r="G121" s="75"/>
      <c r="H121" s="75"/>
      <c r="I121" s="75"/>
      <c r="J121" s="199"/>
      <c r="K121" s="75"/>
    </row>
    <row r="122" spans="1:11">
      <c r="A122" s="75"/>
      <c r="B122" s="198"/>
      <c r="C122" s="75"/>
      <c r="D122" s="75"/>
      <c r="E122" s="75"/>
      <c r="F122" s="199"/>
      <c r="G122" s="75"/>
      <c r="H122" s="75"/>
      <c r="I122" s="75"/>
      <c r="J122" s="199"/>
      <c r="K122" s="75"/>
    </row>
    <row r="123" spans="1:11">
      <c r="A123" s="75"/>
      <c r="B123" s="198"/>
      <c r="C123" s="75"/>
      <c r="D123" s="75"/>
      <c r="E123" s="75"/>
      <c r="F123" s="199"/>
      <c r="G123" s="75"/>
      <c r="H123" s="75"/>
      <c r="I123" s="75"/>
      <c r="J123" s="199"/>
      <c r="K123" s="75"/>
    </row>
    <row r="124" spans="1:11">
      <c r="A124" s="75"/>
      <c r="B124" s="198"/>
      <c r="C124" s="75"/>
      <c r="D124" s="75"/>
      <c r="E124" s="75"/>
      <c r="F124" s="199"/>
      <c r="G124" s="75"/>
      <c r="H124" s="75"/>
      <c r="I124" s="75"/>
      <c r="J124" s="199"/>
      <c r="K124" s="75"/>
    </row>
    <row r="125" spans="1:11">
      <c r="A125" s="75"/>
      <c r="B125" s="198"/>
      <c r="C125" s="75"/>
      <c r="D125" s="75"/>
      <c r="E125" s="75"/>
      <c r="F125" s="199"/>
      <c r="G125" s="75"/>
      <c r="H125" s="75"/>
      <c r="I125" s="75"/>
      <c r="J125" s="199"/>
      <c r="K125" s="75"/>
    </row>
    <row r="126" spans="1:11">
      <c r="A126" s="75"/>
      <c r="B126" s="198"/>
      <c r="C126" s="75"/>
      <c r="D126" s="75"/>
      <c r="E126" s="75"/>
      <c r="F126" s="199"/>
      <c r="G126" s="75"/>
      <c r="H126" s="75"/>
      <c r="I126" s="75"/>
      <c r="J126" s="199"/>
      <c r="K126" s="75"/>
    </row>
    <row r="127" spans="1:11">
      <c r="A127" s="75"/>
      <c r="B127" s="198"/>
      <c r="C127" s="75"/>
      <c r="D127" s="75"/>
      <c r="E127" s="75"/>
      <c r="F127" s="199"/>
      <c r="G127" s="75"/>
      <c r="H127" s="75"/>
      <c r="I127" s="75"/>
      <c r="J127" s="199"/>
      <c r="K127" s="75"/>
    </row>
    <row r="128" spans="1:11">
      <c r="A128" s="75"/>
      <c r="B128" s="198"/>
      <c r="C128" s="75"/>
      <c r="D128" s="75"/>
      <c r="E128" s="75"/>
      <c r="F128" s="199"/>
      <c r="G128" s="75"/>
      <c r="H128" s="75"/>
      <c r="I128" s="75"/>
      <c r="J128" s="199"/>
      <c r="K128" s="75"/>
    </row>
    <row r="129" spans="1:11">
      <c r="A129" s="75"/>
      <c r="B129" s="198"/>
      <c r="C129" s="75"/>
      <c r="D129" s="75"/>
      <c r="E129" s="75"/>
      <c r="F129" s="199"/>
      <c r="G129" s="75"/>
      <c r="H129" s="75"/>
      <c r="I129" s="75"/>
      <c r="J129" s="199"/>
      <c r="K129" s="75"/>
    </row>
    <row r="130" spans="1:11">
      <c r="A130" s="75"/>
      <c r="B130" s="198"/>
      <c r="C130" s="75"/>
      <c r="D130" s="75"/>
      <c r="E130" s="75"/>
      <c r="F130" s="199"/>
      <c r="G130" s="75"/>
      <c r="H130" s="75"/>
      <c r="I130" s="75"/>
      <c r="J130" s="199"/>
      <c r="K130" s="75"/>
    </row>
    <row r="131" spans="1:11">
      <c r="A131" s="75"/>
      <c r="B131" s="198"/>
      <c r="C131" s="75"/>
      <c r="D131" s="75"/>
      <c r="E131" s="75"/>
      <c r="F131" s="199"/>
      <c r="G131" s="75"/>
      <c r="H131" s="75"/>
      <c r="I131" s="75"/>
      <c r="J131" s="199"/>
      <c r="K131" s="75"/>
    </row>
    <row r="132" spans="1:11">
      <c r="A132" s="75"/>
      <c r="B132" s="198"/>
      <c r="C132" s="75"/>
      <c r="D132" s="75"/>
      <c r="E132" s="75"/>
      <c r="F132" s="199"/>
      <c r="G132" s="75"/>
      <c r="H132" s="75"/>
      <c r="I132" s="75"/>
      <c r="J132" s="199"/>
      <c r="K132" s="75"/>
    </row>
    <row r="133" spans="1:11">
      <c r="A133" s="75"/>
      <c r="B133" s="198"/>
      <c r="C133" s="75"/>
      <c r="D133" s="75"/>
      <c r="E133" s="75"/>
      <c r="F133" s="199"/>
      <c r="G133" s="75"/>
      <c r="H133" s="75"/>
      <c r="I133" s="75"/>
      <c r="J133" s="199"/>
      <c r="K133" s="75"/>
    </row>
    <row r="134" spans="1:11">
      <c r="A134" s="75"/>
      <c r="B134" s="198"/>
      <c r="C134" s="75"/>
      <c r="D134" s="75"/>
      <c r="E134" s="75"/>
      <c r="F134" s="199"/>
      <c r="G134" s="75"/>
      <c r="H134" s="75"/>
      <c r="I134" s="75"/>
      <c r="J134" s="199"/>
      <c r="K134" s="75"/>
    </row>
    <row r="135" spans="1:11">
      <c r="A135" s="75"/>
      <c r="B135" s="198"/>
      <c r="C135" s="75"/>
      <c r="D135" s="75"/>
      <c r="E135" s="75"/>
      <c r="F135" s="199"/>
      <c r="G135" s="75"/>
      <c r="H135" s="75"/>
      <c r="I135" s="75"/>
      <c r="J135" s="199"/>
      <c r="K135" s="75"/>
    </row>
    <row r="136" spans="1:11">
      <c r="A136" s="75"/>
      <c r="B136" s="198"/>
      <c r="C136" s="75"/>
      <c r="D136" s="75"/>
      <c r="E136" s="75"/>
      <c r="F136" s="199"/>
      <c r="G136" s="75"/>
      <c r="H136" s="75"/>
      <c r="I136" s="75"/>
      <c r="J136" s="199"/>
      <c r="K136" s="75"/>
    </row>
    <row r="137" spans="1:11">
      <c r="A137" s="75"/>
      <c r="B137" s="198"/>
      <c r="C137" s="75"/>
      <c r="D137" s="75"/>
      <c r="E137" s="75"/>
      <c r="F137" s="199"/>
      <c r="G137" s="75"/>
      <c r="H137" s="75"/>
      <c r="I137" s="75"/>
      <c r="J137" s="199"/>
      <c r="K137" s="75"/>
    </row>
    <row r="138" spans="1:11">
      <c r="A138" s="75"/>
      <c r="B138" s="198"/>
      <c r="C138" s="75"/>
      <c r="D138" s="75"/>
      <c r="E138" s="75"/>
      <c r="F138" s="199"/>
      <c r="G138" s="75"/>
      <c r="H138" s="75"/>
      <c r="I138" s="75"/>
      <c r="J138" s="199"/>
      <c r="K138" s="75"/>
    </row>
    <row r="139" spans="1:11">
      <c r="A139" s="75"/>
      <c r="B139" s="198"/>
      <c r="C139" s="75"/>
      <c r="D139" s="75"/>
      <c r="E139" s="75"/>
      <c r="F139" s="199"/>
      <c r="G139" s="75"/>
      <c r="H139" s="75"/>
      <c r="I139" s="75"/>
      <c r="J139" s="199"/>
      <c r="K139" s="75"/>
    </row>
    <row r="140" spans="1:11">
      <c r="A140" s="75"/>
      <c r="B140" s="198"/>
      <c r="C140" s="75"/>
      <c r="D140" s="75"/>
      <c r="E140" s="75"/>
      <c r="F140" s="199"/>
      <c r="G140" s="75"/>
      <c r="H140" s="75"/>
      <c r="I140" s="75"/>
      <c r="J140" s="199"/>
      <c r="K140" s="75"/>
    </row>
    <row r="141" spans="1:11">
      <c r="A141" s="75"/>
      <c r="B141" s="198"/>
      <c r="C141" s="75"/>
      <c r="D141" s="75"/>
      <c r="E141" s="75"/>
      <c r="F141" s="199"/>
      <c r="G141" s="75"/>
      <c r="H141" s="75"/>
      <c r="I141" s="75"/>
      <c r="J141" s="199"/>
      <c r="K141" s="75"/>
    </row>
    <row r="142" spans="1:11">
      <c r="A142" s="75"/>
      <c r="B142" s="198"/>
      <c r="C142" s="75"/>
      <c r="D142" s="75"/>
      <c r="E142" s="75"/>
      <c r="F142" s="199"/>
      <c r="G142" s="75"/>
      <c r="H142" s="75"/>
      <c r="I142" s="75"/>
      <c r="J142" s="199"/>
      <c r="K142" s="75"/>
    </row>
    <row r="143" spans="1:11">
      <c r="A143" s="75"/>
      <c r="B143" s="198"/>
      <c r="C143" s="75"/>
      <c r="D143" s="75"/>
      <c r="E143" s="75"/>
      <c r="F143" s="199"/>
      <c r="G143" s="75"/>
      <c r="H143" s="75"/>
      <c r="I143" s="75"/>
      <c r="J143" s="199"/>
      <c r="K143" s="75"/>
    </row>
    <row r="144" spans="1:11">
      <c r="A144" s="75"/>
      <c r="B144" s="198"/>
      <c r="C144" s="75"/>
      <c r="D144" s="75"/>
      <c r="E144" s="75"/>
      <c r="F144" s="199"/>
      <c r="G144" s="75"/>
      <c r="H144" s="75"/>
      <c r="I144" s="75"/>
      <c r="J144" s="199"/>
      <c r="K144" s="75"/>
    </row>
    <row r="145" spans="1:11">
      <c r="A145" s="75"/>
      <c r="B145" s="198"/>
      <c r="C145" s="75"/>
      <c r="D145" s="75"/>
      <c r="E145" s="75"/>
      <c r="F145" s="199"/>
      <c r="G145" s="75"/>
      <c r="H145" s="75"/>
      <c r="I145" s="75"/>
      <c r="J145" s="199"/>
      <c r="K145" s="75"/>
    </row>
    <row r="146" spans="1:11">
      <c r="A146" s="75"/>
      <c r="B146" s="198"/>
      <c r="C146" s="75"/>
      <c r="D146" s="75"/>
      <c r="E146" s="75"/>
      <c r="F146" s="199"/>
      <c r="G146" s="75"/>
      <c r="H146" s="75"/>
      <c r="I146" s="75"/>
      <c r="J146" s="199"/>
      <c r="K146" s="75"/>
    </row>
    <row r="147" spans="1:11">
      <c r="A147" s="75"/>
      <c r="B147" s="198"/>
      <c r="C147" s="75"/>
      <c r="D147" s="75"/>
      <c r="E147" s="75"/>
      <c r="F147" s="199"/>
      <c r="G147" s="75"/>
      <c r="H147" s="75"/>
      <c r="I147" s="75"/>
      <c r="J147" s="199"/>
      <c r="K147" s="75"/>
    </row>
    <row r="148" spans="1:11">
      <c r="A148" s="75"/>
      <c r="B148" s="198"/>
      <c r="C148" s="75"/>
      <c r="D148" s="75"/>
      <c r="E148" s="75"/>
      <c r="F148" s="199"/>
      <c r="G148" s="75"/>
      <c r="H148" s="75"/>
      <c r="I148" s="75"/>
      <c r="J148" s="199"/>
      <c r="K148" s="75"/>
    </row>
    <row r="149" spans="1:11">
      <c r="A149" s="75"/>
      <c r="B149" s="198"/>
      <c r="C149" s="75"/>
      <c r="D149" s="75"/>
      <c r="E149" s="75"/>
      <c r="F149" s="199"/>
      <c r="G149" s="75"/>
      <c r="H149" s="75"/>
      <c r="I149" s="75"/>
      <c r="J149" s="199"/>
      <c r="K149" s="75"/>
    </row>
    <row r="150" spans="1:11">
      <c r="A150" s="75"/>
      <c r="B150" s="198"/>
      <c r="C150" s="75"/>
      <c r="D150" s="75"/>
      <c r="E150" s="75"/>
      <c r="F150" s="199"/>
      <c r="G150" s="75"/>
      <c r="H150" s="75"/>
      <c r="I150" s="75"/>
      <c r="J150" s="199"/>
      <c r="K150" s="75"/>
    </row>
    <row r="151" spans="1:11">
      <c r="A151" s="75"/>
      <c r="B151" s="198"/>
      <c r="C151" s="75"/>
      <c r="D151" s="75"/>
      <c r="E151" s="75"/>
      <c r="F151" s="199"/>
      <c r="G151" s="75"/>
      <c r="H151" s="75"/>
      <c r="I151" s="75"/>
      <c r="J151" s="199"/>
      <c r="K151" s="75"/>
    </row>
    <row r="152" spans="1:11">
      <c r="A152" s="75"/>
      <c r="B152" s="198"/>
      <c r="C152" s="75"/>
      <c r="D152" s="75"/>
      <c r="E152" s="75"/>
      <c r="F152" s="199"/>
      <c r="G152" s="75"/>
      <c r="H152" s="75"/>
      <c r="I152" s="75"/>
      <c r="J152" s="199"/>
      <c r="K152" s="75"/>
    </row>
    <row r="153" spans="1:11">
      <c r="A153" s="75"/>
      <c r="B153" s="198"/>
      <c r="C153" s="75"/>
      <c r="D153" s="75"/>
      <c r="E153" s="75"/>
      <c r="F153" s="199"/>
      <c r="G153" s="75"/>
      <c r="H153" s="75"/>
      <c r="I153" s="75"/>
      <c r="J153" s="199"/>
      <c r="K153" s="75"/>
    </row>
    <row r="154" spans="1:11">
      <c r="A154" s="75"/>
      <c r="B154" s="198"/>
      <c r="C154" s="75"/>
      <c r="D154" s="75"/>
      <c r="E154" s="75"/>
      <c r="F154" s="199"/>
      <c r="G154" s="75"/>
      <c r="H154" s="75"/>
      <c r="I154" s="75"/>
      <c r="J154" s="199"/>
      <c r="K154" s="75"/>
    </row>
    <row r="155" spans="1:11">
      <c r="A155" s="75"/>
      <c r="B155" s="198"/>
      <c r="C155" s="75"/>
      <c r="D155" s="75"/>
      <c r="E155" s="75"/>
      <c r="F155" s="199"/>
      <c r="G155" s="75"/>
      <c r="H155" s="75"/>
      <c r="I155" s="75"/>
      <c r="J155" s="199"/>
      <c r="K155" s="75"/>
    </row>
    <row r="156" spans="1:11">
      <c r="A156" s="75"/>
      <c r="B156" s="198"/>
      <c r="C156" s="75"/>
      <c r="D156" s="75"/>
      <c r="E156" s="75"/>
      <c r="F156" s="199"/>
      <c r="G156" s="75"/>
      <c r="H156" s="75"/>
      <c r="I156" s="75"/>
      <c r="J156" s="199"/>
      <c r="K156" s="75"/>
    </row>
    <row r="157" spans="1:11">
      <c r="A157" s="75"/>
      <c r="B157" s="198"/>
      <c r="C157" s="75"/>
      <c r="D157" s="75"/>
      <c r="E157" s="75"/>
      <c r="F157" s="199"/>
      <c r="G157" s="75"/>
      <c r="H157" s="75"/>
      <c r="I157" s="75"/>
      <c r="J157" s="199"/>
      <c r="K157" s="75"/>
    </row>
    <row r="158" spans="1:11">
      <c r="A158" s="75"/>
      <c r="B158" s="198"/>
      <c r="C158" s="75"/>
      <c r="D158" s="75"/>
      <c r="E158" s="75"/>
      <c r="F158" s="199"/>
      <c r="G158" s="75"/>
      <c r="H158" s="75"/>
      <c r="I158" s="75"/>
      <c r="J158" s="199"/>
      <c r="K158" s="75"/>
    </row>
    <row r="159" spans="1:11">
      <c r="A159" s="75"/>
      <c r="B159" s="198"/>
      <c r="C159" s="75"/>
      <c r="D159" s="75"/>
      <c r="E159" s="75"/>
      <c r="F159" s="199"/>
      <c r="G159" s="75"/>
      <c r="H159" s="75"/>
      <c r="I159" s="75"/>
      <c r="J159" s="199"/>
      <c r="K159" s="75"/>
    </row>
    <row r="160" spans="1:11">
      <c r="A160" s="75"/>
      <c r="B160" s="198"/>
      <c r="C160" s="75"/>
      <c r="D160" s="75"/>
      <c r="E160" s="75"/>
      <c r="F160" s="199"/>
      <c r="G160" s="75"/>
      <c r="H160" s="75"/>
      <c r="I160" s="75"/>
      <c r="J160" s="199"/>
      <c r="K160" s="75"/>
    </row>
    <row r="161" spans="1:11">
      <c r="A161" s="75"/>
      <c r="B161" s="198"/>
      <c r="C161" s="75"/>
      <c r="D161" s="75"/>
      <c r="E161" s="75"/>
      <c r="F161" s="199"/>
      <c r="G161" s="75"/>
      <c r="H161" s="75"/>
      <c r="I161" s="75"/>
      <c r="J161" s="199"/>
      <c r="K161" s="75"/>
    </row>
    <row r="162" spans="1:11">
      <c r="A162" s="75"/>
      <c r="B162" s="198"/>
      <c r="C162" s="75"/>
      <c r="D162" s="75"/>
      <c r="E162" s="75"/>
      <c r="F162" s="199"/>
      <c r="G162" s="75"/>
      <c r="H162" s="75"/>
      <c r="I162" s="75"/>
      <c r="J162" s="199"/>
      <c r="K162" s="75"/>
    </row>
    <row r="163" spans="1:11">
      <c r="A163" s="75"/>
      <c r="B163" s="198"/>
      <c r="C163" s="75"/>
      <c r="D163" s="75"/>
      <c r="E163" s="75"/>
      <c r="F163" s="199"/>
      <c r="G163" s="75"/>
      <c r="H163" s="75"/>
      <c r="I163" s="75"/>
      <c r="J163" s="199"/>
      <c r="K163" s="75"/>
    </row>
    <row r="164" spans="1:11">
      <c r="A164" s="75"/>
      <c r="B164" s="198"/>
      <c r="C164" s="75"/>
      <c r="D164" s="75"/>
      <c r="E164" s="75"/>
      <c r="F164" s="199"/>
      <c r="G164" s="75"/>
      <c r="H164" s="75"/>
      <c r="I164" s="75"/>
      <c r="J164" s="199"/>
      <c r="K164" s="75"/>
    </row>
    <row r="165" spans="1:11">
      <c r="A165" s="75"/>
      <c r="B165" s="198"/>
      <c r="C165" s="75"/>
      <c r="D165" s="75"/>
      <c r="E165" s="75"/>
      <c r="F165" s="199"/>
      <c r="G165" s="75"/>
      <c r="H165" s="75"/>
      <c r="I165" s="75"/>
      <c r="J165" s="199"/>
      <c r="K165" s="75"/>
    </row>
    <row r="166" spans="1:11">
      <c r="A166" s="75"/>
      <c r="B166" s="198"/>
      <c r="C166" s="75"/>
      <c r="D166" s="75"/>
      <c r="E166" s="75"/>
      <c r="F166" s="199"/>
      <c r="G166" s="75"/>
      <c r="H166" s="75"/>
      <c r="I166" s="75"/>
      <c r="J166" s="199"/>
      <c r="K166" s="75"/>
    </row>
    <row r="167" spans="1:11">
      <c r="A167" s="75"/>
      <c r="B167" s="198"/>
      <c r="C167" s="75"/>
      <c r="D167" s="75"/>
      <c r="E167" s="75"/>
      <c r="F167" s="199"/>
      <c r="G167" s="75"/>
      <c r="H167" s="75"/>
      <c r="I167" s="75"/>
      <c r="J167" s="199"/>
      <c r="K167" s="75"/>
    </row>
    <row r="168" spans="1:11">
      <c r="A168" s="75"/>
      <c r="B168" s="198"/>
      <c r="C168" s="75"/>
      <c r="D168" s="75"/>
      <c r="E168" s="75"/>
      <c r="F168" s="199"/>
      <c r="G168" s="75"/>
      <c r="H168" s="75"/>
      <c r="I168" s="75"/>
      <c r="J168" s="199"/>
      <c r="K168" s="75"/>
    </row>
    <row r="169" spans="1:11">
      <c r="A169" s="75"/>
      <c r="B169" s="198"/>
      <c r="C169" s="75"/>
      <c r="D169" s="75"/>
      <c r="E169" s="75"/>
      <c r="F169" s="199"/>
      <c r="G169" s="75"/>
      <c r="H169" s="75"/>
      <c r="I169" s="75"/>
      <c r="J169" s="199"/>
      <c r="K169" s="75"/>
    </row>
    <row r="170" spans="1:11">
      <c r="A170" s="75"/>
      <c r="B170" s="198"/>
      <c r="C170" s="75"/>
      <c r="D170" s="75"/>
      <c r="E170" s="75"/>
      <c r="F170" s="199"/>
      <c r="G170" s="75"/>
      <c r="H170" s="75"/>
      <c r="I170" s="75"/>
      <c r="J170" s="199"/>
      <c r="K170" s="75"/>
    </row>
    <row r="171" spans="1:11">
      <c r="A171" s="75"/>
      <c r="B171" s="198"/>
      <c r="C171" s="75"/>
      <c r="D171" s="75"/>
      <c r="E171" s="75"/>
      <c r="F171" s="199"/>
      <c r="G171" s="75"/>
      <c r="H171" s="75"/>
      <c r="I171" s="75"/>
      <c r="J171" s="199"/>
      <c r="K171" s="75"/>
    </row>
    <row r="172" spans="1:11">
      <c r="A172" s="75"/>
      <c r="B172" s="198"/>
      <c r="C172" s="75"/>
      <c r="D172" s="75"/>
      <c r="E172" s="75"/>
      <c r="F172" s="199"/>
      <c r="G172" s="75"/>
      <c r="H172" s="75"/>
      <c r="I172" s="75"/>
      <c r="J172" s="199"/>
      <c r="K172" s="75"/>
    </row>
    <row r="173" spans="1:11">
      <c r="A173" s="75"/>
      <c r="B173" s="198"/>
      <c r="C173" s="75"/>
      <c r="D173" s="75"/>
      <c r="E173" s="75"/>
      <c r="F173" s="199"/>
      <c r="G173" s="75"/>
      <c r="H173" s="75"/>
      <c r="I173" s="75"/>
      <c r="J173" s="199"/>
      <c r="K173" s="75"/>
    </row>
    <row r="174" spans="1:11">
      <c r="A174" s="75"/>
      <c r="B174" s="198"/>
      <c r="C174" s="75"/>
      <c r="D174" s="75"/>
      <c r="E174" s="75"/>
      <c r="F174" s="199"/>
      <c r="G174" s="75"/>
      <c r="H174" s="75"/>
      <c r="I174" s="75"/>
      <c r="J174" s="199"/>
      <c r="K174" s="75"/>
    </row>
    <row r="175" spans="1:11">
      <c r="A175" s="75"/>
      <c r="B175" s="198"/>
      <c r="C175" s="75"/>
      <c r="D175" s="75"/>
      <c r="E175" s="75"/>
      <c r="F175" s="199"/>
      <c r="G175" s="75"/>
      <c r="H175" s="75"/>
      <c r="I175" s="75"/>
      <c r="J175" s="199"/>
      <c r="K175" s="75"/>
    </row>
    <row r="176" spans="1:11">
      <c r="A176" s="75"/>
      <c r="B176" s="198"/>
      <c r="C176" s="75"/>
      <c r="D176" s="75"/>
      <c r="E176" s="75"/>
      <c r="F176" s="199"/>
      <c r="G176" s="75"/>
      <c r="H176" s="75"/>
      <c r="I176" s="75"/>
      <c r="J176" s="199"/>
      <c r="K176" s="75"/>
    </row>
    <row r="177" spans="1:11">
      <c r="A177" s="75"/>
      <c r="B177" s="198"/>
      <c r="C177" s="75"/>
      <c r="D177" s="75"/>
      <c r="E177" s="75"/>
      <c r="F177" s="199"/>
      <c r="G177" s="75"/>
      <c r="H177" s="75"/>
      <c r="I177" s="75"/>
      <c r="J177" s="199"/>
      <c r="K177" s="75"/>
    </row>
    <row r="178" spans="1:11">
      <c r="A178" s="75"/>
      <c r="B178" s="198"/>
      <c r="C178" s="75"/>
      <c r="D178" s="75"/>
      <c r="E178" s="75"/>
      <c r="F178" s="199"/>
      <c r="G178" s="75"/>
      <c r="H178" s="75"/>
      <c r="I178" s="75"/>
      <c r="J178" s="199"/>
      <c r="K178" s="75"/>
    </row>
    <row r="179" spans="1:11">
      <c r="A179" s="75"/>
      <c r="B179" s="198"/>
      <c r="C179" s="75"/>
      <c r="D179" s="75"/>
      <c r="E179" s="75"/>
      <c r="F179" s="199"/>
      <c r="G179" s="75"/>
      <c r="H179" s="75"/>
      <c r="I179" s="75"/>
      <c r="J179" s="199"/>
      <c r="K179" s="75"/>
    </row>
    <row r="180" spans="1:11">
      <c r="A180" s="75"/>
      <c r="B180" s="198"/>
      <c r="C180" s="75"/>
      <c r="D180" s="75"/>
      <c r="E180" s="75"/>
      <c r="F180" s="199"/>
      <c r="G180" s="75"/>
      <c r="H180" s="75"/>
      <c r="I180" s="75"/>
      <c r="J180" s="199"/>
      <c r="K180" s="75"/>
    </row>
    <row r="181" spans="1:11">
      <c r="A181" s="75"/>
      <c r="B181" s="198"/>
      <c r="C181" s="75"/>
      <c r="D181" s="75"/>
      <c r="E181" s="75"/>
      <c r="F181" s="199"/>
      <c r="G181" s="75"/>
      <c r="H181" s="75"/>
      <c r="I181" s="75"/>
      <c r="J181" s="199"/>
      <c r="K181" s="75"/>
    </row>
    <row r="182" spans="1:11">
      <c r="A182" s="75"/>
      <c r="B182" s="198"/>
      <c r="C182" s="75"/>
      <c r="D182" s="75"/>
      <c r="E182" s="75"/>
      <c r="F182" s="199"/>
      <c r="G182" s="75"/>
      <c r="H182" s="75"/>
      <c r="I182" s="75"/>
      <c r="J182" s="199"/>
      <c r="K182" s="75"/>
    </row>
    <row r="183" spans="1:11">
      <c r="A183" s="75"/>
      <c r="B183" s="198"/>
      <c r="C183" s="75"/>
      <c r="D183" s="75"/>
      <c r="E183" s="75"/>
      <c r="F183" s="199"/>
      <c r="G183" s="75"/>
      <c r="H183" s="75"/>
      <c r="I183" s="75"/>
      <c r="J183" s="199"/>
      <c r="K183" s="75"/>
    </row>
    <row r="184" spans="1:11">
      <c r="A184" s="75"/>
      <c r="B184" s="198"/>
      <c r="C184" s="75"/>
      <c r="D184" s="75"/>
      <c r="E184" s="75"/>
      <c r="F184" s="199"/>
      <c r="G184" s="75"/>
      <c r="H184" s="75"/>
      <c r="I184" s="75"/>
      <c r="J184" s="199"/>
      <c r="K184" s="75"/>
    </row>
    <row r="185" spans="1:11">
      <c r="A185" s="75"/>
      <c r="B185" s="198"/>
      <c r="C185" s="75"/>
      <c r="D185" s="75"/>
      <c r="E185" s="75"/>
      <c r="F185" s="199"/>
      <c r="G185" s="75"/>
      <c r="H185" s="75"/>
      <c r="I185" s="75"/>
      <c r="J185" s="199"/>
      <c r="K185" s="75"/>
    </row>
    <row r="186" spans="1:11">
      <c r="A186" s="75"/>
      <c r="B186" s="198"/>
      <c r="C186" s="75"/>
      <c r="D186" s="75"/>
      <c r="E186" s="75"/>
      <c r="F186" s="199"/>
      <c r="G186" s="75"/>
      <c r="H186" s="75"/>
      <c r="I186" s="75"/>
      <c r="J186" s="199"/>
      <c r="K186" s="75"/>
    </row>
    <row r="187" spans="1:11">
      <c r="A187" s="75"/>
      <c r="B187" s="198"/>
      <c r="C187" s="75"/>
      <c r="D187" s="75"/>
      <c r="E187" s="75"/>
      <c r="F187" s="199"/>
      <c r="G187" s="75"/>
      <c r="H187" s="75"/>
      <c r="I187" s="75"/>
      <c r="J187" s="199"/>
      <c r="K187" s="75"/>
    </row>
    <row r="188" spans="1:11">
      <c r="A188" s="75"/>
      <c r="B188" s="198"/>
      <c r="C188" s="75"/>
      <c r="D188" s="75"/>
      <c r="E188" s="75"/>
      <c r="F188" s="199"/>
      <c r="G188" s="75"/>
      <c r="H188" s="75"/>
      <c r="I188" s="75"/>
      <c r="J188" s="199"/>
      <c r="K188" s="75"/>
    </row>
    <row r="189" spans="1:11">
      <c r="A189" s="75"/>
      <c r="B189" s="198"/>
      <c r="C189" s="75"/>
      <c r="D189" s="75"/>
      <c r="E189" s="75"/>
      <c r="F189" s="199"/>
      <c r="G189" s="75"/>
      <c r="H189" s="75"/>
      <c r="I189" s="75"/>
      <c r="J189" s="199"/>
      <c r="K189" s="75"/>
    </row>
    <row r="190" spans="1:11">
      <c r="A190" s="75"/>
      <c r="B190" s="198"/>
      <c r="C190" s="75"/>
      <c r="D190" s="75"/>
      <c r="E190" s="75"/>
      <c r="F190" s="199"/>
      <c r="G190" s="75"/>
      <c r="H190" s="75"/>
      <c r="I190" s="75"/>
      <c r="J190" s="199"/>
      <c r="K190" s="75"/>
    </row>
    <row r="191" spans="1:11">
      <c r="A191" s="75"/>
      <c r="B191" s="198"/>
      <c r="C191" s="75"/>
      <c r="D191" s="75"/>
      <c r="E191" s="75"/>
      <c r="F191" s="199"/>
      <c r="G191" s="75"/>
      <c r="H191" s="75"/>
      <c r="I191" s="75"/>
      <c r="J191" s="199"/>
      <c r="K191" s="75"/>
    </row>
    <row r="192" spans="1:11">
      <c r="A192" s="75"/>
      <c r="B192" s="198"/>
      <c r="C192" s="75"/>
      <c r="D192" s="75"/>
      <c r="E192" s="75"/>
      <c r="F192" s="199"/>
      <c r="G192" s="75"/>
      <c r="H192" s="75"/>
      <c r="I192" s="75"/>
      <c r="J192" s="199"/>
      <c r="K192" s="75"/>
    </row>
    <row r="193" spans="1:11">
      <c r="A193" s="75"/>
      <c r="B193" s="198"/>
      <c r="C193" s="75"/>
      <c r="D193" s="75"/>
      <c r="E193" s="75"/>
      <c r="F193" s="199"/>
      <c r="G193" s="75"/>
      <c r="H193" s="75"/>
      <c r="I193" s="75"/>
      <c r="J193" s="199"/>
      <c r="K193" s="75"/>
    </row>
    <row r="194" spans="1:11">
      <c r="A194" s="75"/>
      <c r="B194" s="198"/>
      <c r="C194" s="75"/>
      <c r="D194" s="75"/>
      <c r="E194" s="75"/>
      <c r="F194" s="199"/>
      <c r="G194" s="75"/>
      <c r="H194" s="75"/>
      <c r="I194" s="75"/>
      <c r="J194" s="199"/>
      <c r="K194" s="75"/>
    </row>
    <row r="195" spans="1:11">
      <c r="A195" s="75"/>
      <c r="B195" s="198"/>
      <c r="C195" s="75"/>
      <c r="D195" s="75"/>
      <c r="E195" s="75"/>
      <c r="F195" s="199"/>
      <c r="G195" s="75"/>
      <c r="H195" s="75"/>
      <c r="I195" s="75"/>
      <c r="J195" s="199"/>
      <c r="K195" s="75"/>
    </row>
    <row r="196" spans="1:11">
      <c r="A196" s="75"/>
      <c r="B196" s="198"/>
      <c r="C196" s="75"/>
      <c r="D196" s="75"/>
      <c r="E196" s="75"/>
      <c r="F196" s="199"/>
      <c r="G196" s="75"/>
      <c r="H196" s="75"/>
      <c r="I196" s="75"/>
      <c r="J196" s="199"/>
      <c r="K196" s="75"/>
    </row>
    <row r="197" spans="1:11">
      <c r="A197" s="75"/>
      <c r="B197" s="198"/>
      <c r="C197" s="75"/>
      <c r="D197" s="75"/>
      <c r="E197" s="75"/>
      <c r="F197" s="199"/>
      <c r="G197" s="75"/>
      <c r="H197" s="75"/>
      <c r="I197" s="75"/>
      <c r="J197" s="199"/>
      <c r="K197" s="75"/>
    </row>
    <row r="198" spans="1:11">
      <c r="A198" s="75"/>
      <c r="B198" s="198"/>
      <c r="C198" s="75"/>
      <c r="D198" s="75"/>
      <c r="E198" s="75"/>
      <c r="F198" s="199"/>
      <c r="G198" s="75"/>
      <c r="H198" s="75"/>
      <c r="I198" s="75"/>
      <c r="J198" s="199"/>
      <c r="K198" s="75"/>
    </row>
    <row r="199" spans="1:11">
      <c r="A199" s="75"/>
      <c r="B199" s="198"/>
      <c r="C199" s="75"/>
      <c r="D199" s="75"/>
      <c r="E199" s="75"/>
      <c r="F199" s="199"/>
      <c r="G199" s="75"/>
      <c r="H199" s="75"/>
      <c r="I199" s="75"/>
      <c r="J199" s="199"/>
      <c r="K199" s="75"/>
    </row>
    <row r="200" spans="1:11">
      <c r="A200" s="75"/>
      <c r="B200" s="198"/>
      <c r="C200" s="75"/>
      <c r="D200" s="75"/>
      <c r="E200" s="75"/>
      <c r="F200" s="199"/>
      <c r="G200" s="75"/>
      <c r="H200" s="75"/>
      <c r="I200" s="75"/>
      <c r="J200" s="199"/>
      <c r="K200" s="75"/>
    </row>
    <row r="201" spans="1:11">
      <c r="A201" s="75"/>
      <c r="B201" s="198"/>
      <c r="C201" s="75"/>
      <c r="D201" s="75"/>
      <c r="E201" s="75"/>
      <c r="F201" s="199"/>
      <c r="G201" s="75"/>
      <c r="H201" s="75"/>
      <c r="I201" s="75"/>
      <c r="J201" s="199"/>
      <c r="K201" s="75"/>
    </row>
    <row r="202" spans="1:11">
      <c r="A202" s="75"/>
      <c r="B202" s="198"/>
      <c r="C202" s="75"/>
      <c r="D202" s="75"/>
      <c r="E202" s="75"/>
      <c r="F202" s="199"/>
      <c r="G202" s="75"/>
      <c r="H202" s="75"/>
      <c r="I202" s="75"/>
      <c r="J202" s="199"/>
      <c r="K202" s="75"/>
    </row>
    <row r="203" spans="1:11">
      <c r="A203" s="75"/>
      <c r="B203" s="198"/>
      <c r="C203" s="75"/>
      <c r="D203" s="75"/>
      <c r="E203" s="75"/>
      <c r="F203" s="199"/>
      <c r="G203" s="75"/>
      <c r="H203" s="75"/>
      <c r="I203" s="75"/>
      <c r="J203" s="199"/>
      <c r="K203" s="75"/>
    </row>
    <row r="204" spans="1:11">
      <c r="A204" s="75"/>
      <c r="B204" s="198"/>
      <c r="C204" s="75"/>
      <c r="D204" s="75"/>
      <c r="E204" s="75"/>
      <c r="F204" s="199"/>
      <c r="G204" s="75"/>
      <c r="H204" s="75"/>
      <c r="I204" s="75"/>
      <c r="J204" s="199"/>
      <c r="K204" s="75"/>
    </row>
    <row r="205" spans="1:11">
      <c r="A205" s="75"/>
      <c r="B205" s="198"/>
      <c r="C205" s="75"/>
      <c r="D205" s="75"/>
      <c r="E205" s="75"/>
      <c r="F205" s="199"/>
      <c r="G205" s="75"/>
      <c r="H205" s="75"/>
      <c r="I205" s="75"/>
      <c r="J205" s="199"/>
      <c r="K205" s="75"/>
    </row>
    <row r="206" spans="1:11">
      <c r="A206" s="75"/>
      <c r="B206" s="198"/>
      <c r="C206" s="75"/>
      <c r="D206" s="75"/>
      <c r="E206" s="75"/>
      <c r="F206" s="199"/>
      <c r="G206" s="75"/>
      <c r="H206" s="75"/>
      <c r="I206" s="75"/>
      <c r="J206" s="199"/>
      <c r="K206" s="75"/>
    </row>
    <row r="207" spans="1:11">
      <c r="A207" s="75"/>
      <c r="B207" s="198"/>
      <c r="C207" s="75"/>
      <c r="D207" s="75"/>
      <c r="E207" s="75"/>
      <c r="F207" s="199"/>
      <c r="G207" s="75"/>
      <c r="H207" s="75"/>
      <c r="I207" s="75"/>
      <c r="J207" s="199"/>
      <c r="K207" s="75"/>
    </row>
    <row r="208" spans="1:11">
      <c r="A208" s="75"/>
      <c r="B208" s="198"/>
      <c r="C208" s="75"/>
      <c r="D208" s="75"/>
      <c r="E208" s="75"/>
      <c r="F208" s="199"/>
      <c r="G208" s="75"/>
      <c r="H208" s="75"/>
      <c r="I208" s="75"/>
      <c r="J208" s="199"/>
      <c r="K208" s="75"/>
    </row>
    <row r="209" spans="1:11">
      <c r="A209" s="75"/>
      <c r="B209" s="198"/>
      <c r="C209" s="75"/>
      <c r="D209" s="75"/>
      <c r="E209" s="75"/>
      <c r="F209" s="199"/>
      <c r="G209" s="75"/>
      <c r="H209" s="75"/>
      <c r="I209" s="75"/>
      <c r="J209" s="199"/>
      <c r="K209" s="75"/>
    </row>
    <row r="210" spans="1:11">
      <c r="A210" s="75"/>
      <c r="B210" s="198"/>
      <c r="C210" s="75"/>
      <c r="D210" s="75"/>
      <c r="E210" s="75"/>
      <c r="F210" s="199"/>
      <c r="G210" s="75"/>
      <c r="H210" s="75"/>
      <c r="I210" s="75"/>
      <c r="J210" s="199"/>
      <c r="K210" s="75"/>
    </row>
    <row r="211" spans="1:11">
      <c r="A211" s="75"/>
      <c r="B211" s="198"/>
      <c r="C211" s="75"/>
      <c r="D211" s="75"/>
      <c r="E211" s="75"/>
      <c r="F211" s="199"/>
      <c r="G211" s="75"/>
      <c r="H211" s="75"/>
      <c r="I211" s="75"/>
      <c r="J211" s="199"/>
      <c r="K211" s="75"/>
    </row>
    <row r="212" spans="1:11">
      <c r="A212" s="75"/>
      <c r="B212" s="198"/>
      <c r="C212" s="75"/>
      <c r="D212" s="75"/>
      <c r="E212" s="75"/>
      <c r="F212" s="199"/>
      <c r="G212" s="75"/>
      <c r="H212" s="75"/>
      <c r="I212" s="75"/>
      <c r="J212" s="199"/>
      <c r="K212" s="75"/>
    </row>
    <row r="213" spans="1:11">
      <c r="A213" s="75"/>
      <c r="B213" s="198"/>
      <c r="C213" s="75"/>
      <c r="D213" s="75"/>
      <c r="E213" s="75"/>
      <c r="F213" s="199"/>
      <c r="G213" s="75"/>
      <c r="H213" s="75"/>
      <c r="I213" s="75"/>
      <c r="J213" s="199"/>
      <c r="K213" s="75"/>
    </row>
    <row r="214" spans="1:11">
      <c r="A214" s="75"/>
      <c r="B214" s="198"/>
      <c r="C214" s="75"/>
      <c r="D214" s="75"/>
      <c r="E214" s="75"/>
      <c r="F214" s="199"/>
      <c r="G214" s="75"/>
      <c r="H214" s="75"/>
      <c r="I214" s="75"/>
      <c r="J214" s="199"/>
      <c r="K214" s="75"/>
    </row>
    <row r="215" spans="1:11">
      <c r="A215" s="75"/>
      <c r="B215" s="198"/>
      <c r="C215" s="75"/>
      <c r="D215" s="75"/>
      <c r="E215" s="75"/>
      <c r="F215" s="199"/>
      <c r="G215" s="75"/>
      <c r="H215" s="75"/>
      <c r="I215" s="75"/>
      <c r="J215" s="199"/>
      <c r="K215" s="75"/>
    </row>
    <row r="216" spans="1:11">
      <c r="A216" s="75"/>
      <c r="B216" s="198"/>
      <c r="C216" s="75"/>
      <c r="D216" s="75"/>
      <c r="E216" s="75"/>
      <c r="F216" s="199"/>
      <c r="G216" s="75"/>
      <c r="H216" s="75"/>
      <c r="I216" s="75"/>
      <c r="J216" s="199"/>
      <c r="K216" s="75"/>
    </row>
    <row r="217" spans="1:11">
      <c r="A217" s="75"/>
      <c r="B217" s="198"/>
      <c r="C217" s="75"/>
      <c r="D217" s="75"/>
      <c r="E217" s="75"/>
      <c r="F217" s="199"/>
      <c r="G217" s="75"/>
      <c r="H217" s="75"/>
      <c r="I217" s="75"/>
      <c r="J217" s="199"/>
      <c r="K217" s="75"/>
    </row>
    <row r="218" spans="1:11">
      <c r="A218" s="75"/>
      <c r="B218" s="198"/>
      <c r="C218" s="75"/>
      <c r="D218" s="75"/>
      <c r="E218" s="75"/>
      <c r="F218" s="199"/>
      <c r="G218" s="75"/>
      <c r="H218" s="75"/>
      <c r="I218" s="75"/>
      <c r="J218" s="199"/>
      <c r="K218" s="75"/>
    </row>
    <row r="219" spans="1:11">
      <c r="A219" s="75"/>
      <c r="B219" s="198"/>
      <c r="C219" s="75"/>
      <c r="D219" s="75"/>
      <c r="E219" s="75"/>
      <c r="F219" s="199"/>
      <c r="G219" s="75"/>
      <c r="H219" s="75"/>
      <c r="I219" s="75"/>
      <c r="J219" s="199"/>
      <c r="K219" s="75"/>
    </row>
    <row r="220" spans="1:11">
      <c r="A220" s="75"/>
      <c r="B220" s="198"/>
      <c r="C220" s="75"/>
      <c r="D220" s="75"/>
      <c r="E220" s="75"/>
      <c r="F220" s="199"/>
      <c r="G220" s="75"/>
      <c r="H220" s="75"/>
      <c r="I220" s="75"/>
      <c r="J220" s="199"/>
      <c r="K220" s="75"/>
    </row>
    <row r="221" spans="1:11">
      <c r="A221" s="75"/>
      <c r="B221" s="198"/>
      <c r="C221" s="75"/>
      <c r="D221" s="75"/>
      <c r="E221" s="75"/>
      <c r="F221" s="199"/>
      <c r="G221" s="75"/>
      <c r="H221" s="75"/>
      <c r="I221" s="75"/>
      <c r="J221" s="199"/>
      <c r="K221" s="75"/>
    </row>
    <row r="222" spans="1:11">
      <c r="A222" s="75"/>
      <c r="B222" s="198"/>
      <c r="C222" s="75"/>
      <c r="D222" s="75"/>
      <c r="E222" s="75"/>
      <c r="F222" s="199"/>
      <c r="G222" s="75"/>
      <c r="H222" s="75"/>
      <c r="I222" s="75"/>
      <c r="J222" s="199"/>
      <c r="K222" s="75"/>
    </row>
    <row r="223" spans="1:11">
      <c r="A223" s="75"/>
      <c r="B223" s="198"/>
      <c r="C223" s="75"/>
      <c r="D223" s="75"/>
      <c r="E223" s="75"/>
      <c r="F223" s="199"/>
      <c r="G223" s="75"/>
      <c r="H223" s="75"/>
      <c r="I223" s="75"/>
      <c r="J223" s="199"/>
      <c r="K223" s="75"/>
    </row>
    <row r="224" spans="1:11">
      <c r="A224" s="75"/>
      <c r="B224" s="198"/>
      <c r="C224" s="75"/>
      <c r="D224" s="75"/>
      <c r="E224" s="75"/>
      <c r="F224" s="199"/>
      <c r="G224" s="75"/>
      <c r="H224" s="75"/>
      <c r="I224" s="75"/>
      <c r="J224" s="199"/>
      <c r="K224" s="75"/>
    </row>
    <row r="225" spans="1:11">
      <c r="A225" s="75"/>
      <c r="B225" s="198"/>
      <c r="C225" s="75"/>
      <c r="D225" s="75"/>
      <c r="E225" s="75"/>
      <c r="F225" s="199"/>
      <c r="G225" s="75"/>
      <c r="H225" s="75"/>
      <c r="I225" s="75"/>
      <c r="J225" s="199"/>
      <c r="K225" s="75"/>
    </row>
    <row r="226" spans="1:11">
      <c r="A226" s="75"/>
      <c r="B226" s="198"/>
      <c r="C226" s="75"/>
      <c r="D226" s="75"/>
      <c r="E226" s="75"/>
      <c r="F226" s="199"/>
      <c r="G226" s="75"/>
      <c r="H226" s="75"/>
      <c r="I226" s="75"/>
      <c r="J226" s="199"/>
      <c r="K226" s="75"/>
    </row>
    <row r="227" spans="1:11">
      <c r="A227" s="75"/>
      <c r="B227" s="198"/>
      <c r="C227" s="75"/>
      <c r="D227" s="75"/>
      <c r="E227" s="75"/>
      <c r="F227" s="199"/>
      <c r="G227" s="75"/>
      <c r="H227" s="75"/>
      <c r="I227" s="75"/>
      <c r="J227" s="199"/>
      <c r="K227" s="75"/>
    </row>
    <row r="228" spans="1:11">
      <c r="A228" s="75"/>
      <c r="B228" s="198"/>
      <c r="C228" s="75"/>
      <c r="D228" s="75"/>
      <c r="E228" s="75"/>
      <c r="F228" s="199"/>
      <c r="G228" s="75"/>
      <c r="H228" s="75"/>
      <c r="I228" s="75"/>
      <c r="J228" s="199"/>
      <c r="K228" s="75"/>
    </row>
    <row r="229" spans="1:11">
      <c r="A229" s="75"/>
      <c r="B229" s="198"/>
      <c r="C229" s="75"/>
      <c r="D229" s="75"/>
      <c r="E229" s="75"/>
      <c r="F229" s="199"/>
      <c r="G229" s="75"/>
      <c r="H229" s="75"/>
      <c r="I229" s="75"/>
      <c r="J229" s="199"/>
      <c r="K229" s="75"/>
    </row>
    <row r="230" spans="1:11">
      <c r="A230" s="75"/>
      <c r="B230" s="198"/>
      <c r="C230" s="75"/>
      <c r="D230" s="75"/>
      <c r="E230" s="75"/>
      <c r="F230" s="199"/>
      <c r="G230" s="75"/>
      <c r="H230" s="75"/>
      <c r="I230" s="75"/>
      <c r="J230" s="199"/>
      <c r="K230" s="75"/>
    </row>
    <row r="231" spans="1:11">
      <c r="A231" s="75"/>
      <c r="B231" s="198"/>
      <c r="C231" s="75"/>
      <c r="D231" s="75"/>
      <c r="E231" s="75"/>
      <c r="F231" s="199"/>
      <c r="G231" s="75"/>
      <c r="H231" s="75"/>
      <c r="I231" s="75"/>
      <c r="J231" s="199"/>
      <c r="K231" s="75"/>
    </row>
    <row r="232" spans="1:11">
      <c r="A232" s="75"/>
      <c r="B232" s="198"/>
      <c r="C232" s="75"/>
      <c r="D232" s="75"/>
      <c r="E232" s="75"/>
      <c r="F232" s="199"/>
      <c r="G232" s="75"/>
      <c r="H232" s="75"/>
      <c r="I232" s="75"/>
      <c r="J232" s="199"/>
      <c r="K232" s="75"/>
    </row>
    <row r="233" spans="1:11">
      <c r="A233" s="75"/>
      <c r="B233" s="198"/>
      <c r="C233" s="75"/>
      <c r="D233" s="75"/>
      <c r="E233" s="75"/>
      <c r="F233" s="199"/>
      <c r="G233" s="75"/>
      <c r="H233" s="75"/>
      <c r="I233" s="75"/>
      <c r="J233" s="199"/>
      <c r="K233" s="75"/>
    </row>
    <row r="234" spans="1:11">
      <c r="A234" s="75"/>
      <c r="B234" s="198"/>
      <c r="C234" s="75"/>
      <c r="D234" s="75"/>
      <c r="E234" s="75"/>
      <c r="F234" s="199"/>
      <c r="G234" s="75"/>
      <c r="H234" s="75"/>
      <c r="I234" s="75"/>
      <c r="J234" s="199"/>
      <c r="K234" s="75"/>
    </row>
    <row r="235" spans="1:11">
      <c r="A235" s="75"/>
      <c r="B235" s="198"/>
      <c r="C235" s="75"/>
      <c r="D235" s="75"/>
      <c r="E235" s="75"/>
      <c r="F235" s="199"/>
      <c r="G235" s="75"/>
      <c r="H235" s="75"/>
      <c r="I235" s="75"/>
      <c r="J235" s="199"/>
      <c r="K235" s="75"/>
    </row>
    <row r="236" spans="1:11">
      <c r="A236" s="75"/>
      <c r="B236" s="198"/>
      <c r="C236" s="75"/>
      <c r="D236" s="75"/>
      <c r="E236" s="75"/>
      <c r="F236" s="199"/>
      <c r="G236" s="75"/>
      <c r="H236" s="75"/>
      <c r="I236" s="75"/>
      <c r="J236" s="199"/>
      <c r="K236" s="75"/>
    </row>
    <row r="237" spans="1:11">
      <c r="A237" s="75"/>
      <c r="B237" s="198"/>
      <c r="C237" s="75"/>
      <c r="D237" s="75"/>
      <c r="E237" s="75"/>
      <c r="F237" s="199"/>
      <c r="G237" s="75"/>
      <c r="H237" s="75"/>
      <c r="I237" s="75"/>
      <c r="J237" s="199"/>
      <c r="K237" s="75"/>
    </row>
    <row r="238" spans="1:11">
      <c r="A238" s="75"/>
      <c r="B238" s="198"/>
      <c r="C238" s="75"/>
      <c r="D238" s="75"/>
      <c r="E238" s="75"/>
      <c r="F238" s="199"/>
      <c r="G238" s="75"/>
      <c r="H238" s="75"/>
      <c r="I238" s="75"/>
      <c r="J238" s="199"/>
      <c r="K238" s="75"/>
    </row>
    <row r="239" spans="1:11">
      <c r="A239" s="75"/>
      <c r="B239" s="198"/>
      <c r="C239" s="75"/>
      <c r="D239" s="75"/>
      <c r="E239" s="75"/>
      <c r="F239" s="199"/>
      <c r="G239" s="75"/>
      <c r="H239" s="75"/>
      <c r="I239" s="75"/>
      <c r="J239" s="199"/>
      <c r="K239" s="75"/>
    </row>
    <row r="240" spans="1:11">
      <c r="A240" s="75"/>
      <c r="B240" s="198"/>
      <c r="C240" s="75"/>
      <c r="D240" s="75"/>
      <c r="E240" s="75"/>
      <c r="F240" s="199"/>
      <c r="G240" s="75"/>
      <c r="H240" s="75"/>
      <c r="I240" s="75"/>
      <c r="J240" s="199"/>
      <c r="K240" s="75"/>
    </row>
    <row r="241" spans="1:11">
      <c r="A241" s="75"/>
      <c r="B241" s="198"/>
      <c r="C241" s="75"/>
      <c r="D241" s="75"/>
      <c r="E241" s="75"/>
      <c r="F241" s="199"/>
      <c r="G241" s="75"/>
      <c r="H241" s="75"/>
      <c r="I241" s="75"/>
      <c r="J241" s="199"/>
      <c r="K241" s="75"/>
    </row>
    <row r="242" spans="1:11">
      <c r="A242" s="75"/>
      <c r="B242" s="198"/>
      <c r="C242" s="75"/>
      <c r="D242" s="75"/>
      <c r="E242" s="75"/>
      <c r="F242" s="199"/>
      <c r="G242" s="75"/>
      <c r="H242" s="75"/>
      <c r="I242" s="75"/>
      <c r="J242" s="199"/>
      <c r="K242" s="75"/>
    </row>
    <row r="243" spans="1:11">
      <c r="A243" s="75"/>
      <c r="B243" s="198"/>
      <c r="C243" s="75"/>
      <c r="D243" s="75"/>
      <c r="E243" s="75"/>
      <c r="F243" s="199"/>
      <c r="G243" s="75"/>
      <c r="H243" s="75"/>
      <c r="I243" s="75"/>
      <c r="J243" s="199"/>
      <c r="K243" s="75"/>
    </row>
    <row r="244" spans="1:11">
      <c r="A244" s="75"/>
      <c r="B244" s="198"/>
      <c r="C244" s="75"/>
      <c r="D244" s="75"/>
      <c r="E244" s="75"/>
      <c r="F244" s="199"/>
      <c r="G244" s="75"/>
      <c r="H244" s="75"/>
      <c r="I244" s="75"/>
      <c r="J244" s="199"/>
      <c r="K244" s="75"/>
    </row>
    <row r="245" spans="1:11">
      <c r="A245" s="75"/>
      <c r="B245" s="198"/>
      <c r="C245" s="75"/>
      <c r="D245" s="75"/>
      <c r="E245" s="75"/>
      <c r="F245" s="199"/>
      <c r="G245" s="75"/>
      <c r="H245" s="75"/>
      <c r="I245" s="75"/>
      <c r="J245" s="199"/>
      <c r="K245" s="75"/>
    </row>
    <row r="246" spans="1:11">
      <c r="A246" s="75"/>
      <c r="B246" s="198"/>
      <c r="C246" s="75"/>
      <c r="D246" s="75"/>
      <c r="E246" s="75"/>
      <c r="F246" s="199"/>
      <c r="G246" s="75"/>
      <c r="H246" s="75"/>
      <c r="I246" s="75"/>
      <c r="J246" s="199"/>
      <c r="K246" s="75"/>
    </row>
    <row r="247" spans="1:11">
      <c r="A247" s="75"/>
      <c r="B247" s="198"/>
      <c r="C247" s="75"/>
      <c r="D247" s="75"/>
      <c r="E247" s="75"/>
      <c r="F247" s="199"/>
      <c r="G247" s="75"/>
      <c r="H247" s="75"/>
      <c r="I247" s="75"/>
      <c r="J247" s="199"/>
      <c r="K247" s="75"/>
    </row>
    <row r="248" spans="1:11">
      <c r="A248" s="75"/>
      <c r="B248" s="198"/>
      <c r="C248" s="75"/>
      <c r="D248" s="75"/>
      <c r="E248" s="75"/>
      <c r="F248" s="199"/>
      <c r="G248" s="75"/>
      <c r="H248" s="75"/>
      <c r="I248" s="75"/>
      <c r="J248" s="199"/>
      <c r="K248" s="75"/>
    </row>
    <row r="249" spans="1:11">
      <c r="A249" s="75"/>
      <c r="B249" s="198"/>
      <c r="C249" s="75"/>
      <c r="D249" s="75"/>
      <c r="E249" s="75"/>
      <c r="F249" s="199"/>
      <c r="G249" s="75"/>
      <c r="H249" s="75"/>
      <c r="I249" s="75"/>
      <c r="J249" s="199"/>
      <c r="K249" s="75"/>
    </row>
    <row r="250" spans="1:11">
      <c r="A250" s="75"/>
      <c r="B250" s="198"/>
      <c r="C250" s="75"/>
      <c r="D250" s="75"/>
      <c r="E250" s="75"/>
      <c r="F250" s="199"/>
      <c r="G250" s="75"/>
      <c r="H250" s="75"/>
      <c r="I250" s="75"/>
      <c r="J250" s="199"/>
      <c r="K250" s="75"/>
    </row>
    <row r="251" spans="1:11">
      <c r="A251" s="75"/>
      <c r="B251" s="198"/>
      <c r="C251" s="75"/>
      <c r="D251" s="75"/>
      <c r="E251" s="75"/>
      <c r="F251" s="199"/>
      <c r="G251" s="75"/>
      <c r="H251" s="75"/>
      <c r="I251" s="75"/>
      <c r="J251" s="199"/>
      <c r="K251" s="75"/>
    </row>
    <row r="252" spans="1:11">
      <c r="A252" s="75"/>
      <c r="B252" s="198"/>
      <c r="C252" s="75"/>
      <c r="D252" s="75"/>
      <c r="E252" s="75"/>
      <c r="F252" s="199"/>
      <c r="G252" s="75"/>
      <c r="H252" s="75"/>
      <c r="I252" s="75"/>
      <c r="J252" s="199"/>
      <c r="K252" s="75"/>
    </row>
    <row r="253" spans="1:11">
      <c r="A253" s="75"/>
      <c r="B253" s="198"/>
      <c r="C253" s="75"/>
      <c r="D253" s="75"/>
      <c r="E253" s="75"/>
      <c r="F253" s="199"/>
      <c r="G253" s="75"/>
      <c r="H253" s="75"/>
      <c r="I253" s="75"/>
      <c r="J253" s="199"/>
      <c r="K253" s="75"/>
    </row>
    <row r="254" spans="1:11">
      <c r="A254" s="75"/>
      <c r="B254" s="198"/>
      <c r="C254" s="75"/>
      <c r="D254" s="75"/>
      <c r="E254" s="75"/>
      <c r="F254" s="199"/>
      <c r="G254" s="75"/>
      <c r="H254" s="75"/>
      <c r="I254" s="75"/>
      <c r="J254" s="199"/>
      <c r="K254" s="75"/>
    </row>
    <row r="255" spans="1:11">
      <c r="A255" s="75"/>
      <c r="B255" s="198"/>
      <c r="C255" s="75"/>
      <c r="D255" s="75"/>
      <c r="E255" s="75"/>
      <c r="F255" s="199"/>
      <c r="G255" s="75"/>
      <c r="H255" s="75"/>
      <c r="I255" s="75"/>
      <c r="J255" s="199"/>
      <c r="K255" s="75"/>
    </row>
    <row r="256" spans="1:11">
      <c r="A256" s="75"/>
      <c r="B256" s="198"/>
      <c r="C256" s="75"/>
      <c r="D256" s="75"/>
      <c r="E256" s="75"/>
      <c r="F256" s="199"/>
      <c r="G256" s="75"/>
      <c r="H256" s="75"/>
      <c r="I256" s="75"/>
      <c r="J256" s="199"/>
      <c r="K256" s="75"/>
    </row>
    <row r="257" spans="1:11">
      <c r="A257" s="75"/>
      <c r="B257" s="198"/>
      <c r="C257" s="75"/>
      <c r="D257" s="75"/>
      <c r="E257" s="75"/>
      <c r="F257" s="199"/>
      <c r="G257" s="75"/>
      <c r="H257" s="75"/>
      <c r="I257" s="75"/>
      <c r="J257" s="199"/>
      <c r="K257" s="75"/>
    </row>
    <row r="258" spans="1:11">
      <c r="A258" s="75"/>
      <c r="B258" s="198"/>
      <c r="C258" s="75"/>
      <c r="D258" s="75"/>
      <c r="E258" s="75"/>
      <c r="F258" s="199"/>
      <c r="G258" s="75"/>
      <c r="H258" s="75"/>
      <c r="I258" s="75"/>
      <c r="J258" s="199"/>
      <c r="K258" s="75"/>
    </row>
    <row r="259" spans="1:11">
      <c r="A259" s="75"/>
      <c r="B259" s="198"/>
      <c r="C259" s="75"/>
      <c r="D259" s="75"/>
      <c r="E259" s="75"/>
      <c r="F259" s="199"/>
      <c r="G259" s="75"/>
      <c r="H259" s="75"/>
      <c r="I259" s="75"/>
      <c r="J259" s="199"/>
      <c r="K259" s="75"/>
    </row>
    <row r="260" spans="1:11">
      <c r="A260" s="75"/>
      <c r="B260" s="198"/>
      <c r="C260" s="75"/>
      <c r="D260" s="75"/>
      <c r="E260" s="75"/>
      <c r="F260" s="199"/>
      <c r="G260" s="75"/>
      <c r="H260" s="75"/>
      <c r="I260" s="75"/>
      <c r="J260" s="199"/>
      <c r="K260" s="75"/>
    </row>
    <row r="261" spans="1:11">
      <c r="A261" s="75"/>
      <c r="B261" s="198"/>
      <c r="C261" s="75"/>
      <c r="D261" s="75"/>
      <c r="E261" s="75"/>
      <c r="F261" s="199"/>
      <c r="G261" s="75"/>
      <c r="H261" s="75"/>
      <c r="I261" s="75"/>
      <c r="J261" s="199"/>
      <c r="K261" s="75"/>
    </row>
    <row r="262" spans="1:11">
      <c r="A262" s="75"/>
      <c r="B262" s="198"/>
      <c r="C262" s="75"/>
      <c r="D262" s="75"/>
      <c r="E262" s="75"/>
      <c r="F262" s="199"/>
      <c r="G262" s="75"/>
      <c r="H262" s="75"/>
      <c r="I262" s="75"/>
      <c r="J262" s="199"/>
      <c r="K262" s="75"/>
    </row>
    <row r="263" spans="1:11">
      <c r="A263" s="75"/>
      <c r="B263" s="198"/>
      <c r="C263" s="75"/>
      <c r="D263" s="75"/>
      <c r="E263" s="75"/>
      <c r="F263" s="199"/>
      <c r="G263" s="75"/>
      <c r="H263" s="164"/>
      <c r="I263" s="75"/>
      <c r="J263" s="199"/>
      <c r="K263" s="75"/>
    </row>
    <row r="264" spans="1:11">
      <c r="A264" s="75"/>
      <c r="B264" s="198"/>
      <c r="C264" s="75"/>
      <c r="D264" s="75"/>
      <c r="E264" s="75"/>
      <c r="F264" s="199"/>
      <c r="G264" s="75"/>
      <c r="H264" s="75"/>
      <c r="I264" s="75"/>
      <c r="J264" s="199"/>
      <c r="K264" s="75"/>
    </row>
    <row r="265" spans="1:11">
      <c r="A265" s="75"/>
      <c r="B265" s="198"/>
      <c r="C265" s="75"/>
      <c r="D265" s="75"/>
      <c r="E265" s="75"/>
      <c r="F265" s="199"/>
      <c r="G265" s="75"/>
      <c r="H265" s="75"/>
      <c r="I265" s="75"/>
      <c r="J265" s="199"/>
      <c r="K265" s="75"/>
    </row>
    <row r="266" spans="1:11">
      <c r="A266" s="75"/>
      <c r="B266" s="198"/>
      <c r="C266" s="75"/>
      <c r="D266" s="75"/>
      <c r="E266" s="75"/>
      <c r="F266" s="199"/>
      <c r="G266" s="75"/>
      <c r="H266" s="75"/>
      <c r="I266" s="75"/>
      <c r="J266" s="199"/>
      <c r="K266" s="75"/>
    </row>
    <row r="267" spans="1:11">
      <c r="A267" s="75"/>
      <c r="B267" s="198"/>
      <c r="C267" s="75"/>
      <c r="D267" s="75"/>
      <c r="E267" s="75"/>
      <c r="F267" s="199"/>
      <c r="G267" s="75"/>
      <c r="H267" s="75"/>
      <c r="I267" s="75"/>
      <c r="J267" s="199"/>
      <c r="K267" s="75"/>
    </row>
    <row r="268" spans="1:11">
      <c r="A268" s="75"/>
      <c r="B268" s="198"/>
      <c r="C268" s="75"/>
      <c r="D268" s="75"/>
      <c r="E268" s="75"/>
      <c r="F268" s="199"/>
      <c r="G268" s="75"/>
      <c r="H268" s="75"/>
      <c r="I268" s="75"/>
      <c r="J268" s="199"/>
      <c r="K268" s="75"/>
    </row>
    <row r="269" spans="1:11">
      <c r="A269" s="75"/>
      <c r="B269" s="198"/>
      <c r="C269" s="75"/>
      <c r="D269" s="75"/>
      <c r="E269" s="75"/>
      <c r="F269" s="199"/>
      <c r="G269" s="75"/>
      <c r="H269" s="75"/>
      <c r="I269" s="75"/>
      <c r="J269" s="199"/>
      <c r="K269" s="75"/>
    </row>
    <row r="270" spans="1:11">
      <c r="A270" s="75"/>
      <c r="B270" s="198"/>
      <c r="C270" s="75"/>
      <c r="D270" s="75"/>
      <c r="E270" s="75"/>
      <c r="F270" s="199"/>
      <c r="G270" s="75"/>
      <c r="H270" s="75"/>
      <c r="I270" s="75"/>
      <c r="J270" s="199"/>
      <c r="K270" s="75"/>
    </row>
    <row r="271" spans="1:11">
      <c r="A271" s="75"/>
      <c r="B271" s="198"/>
      <c r="C271" s="75"/>
      <c r="D271" s="75"/>
      <c r="E271" s="75"/>
      <c r="F271" s="199"/>
      <c r="G271" s="75"/>
      <c r="H271" s="75"/>
      <c r="I271" s="75"/>
      <c r="J271" s="199"/>
      <c r="K271" s="75"/>
    </row>
    <row r="272" spans="1:11">
      <c r="A272" s="75"/>
      <c r="B272" s="198"/>
      <c r="C272" s="75"/>
      <c r="D272" s="75"/>
      <c r="E272" s="75"/>
      <c r="F272" s="199"/>
      <c r="G272" s="75"/>
      <c r="H272" s="75"/>
      <c r="I272" s="75"/>
      <c r="J272" s="199"/>
      <c r="K272" s="75"/>
    </row>
    <row r="273" spans="1:11">
      <c r="A273" s="75"/>
      <c r="B273" s="198"/>
      <c r="C273" s="75"/>
      <c r="D273" s="75"/>
      <c r="E273" s="75"/>
      <c r="F273" s="199"/>
      <c r="G273" s="75"/>
      <c r="H273" s="75"/>
      <c r="I273" s="75"/>
      <c r="J273" s="199"/>
      <c r="K273" s="75"/>
    </row>
    <row r="274" spans="1:11">
      <c r="A274" s="75"/>
      <c r="B274" s="198"/>
      <c r="C274" s="75"/>
      <c r="D274" s="75"/>
      <c r="E274" s="75"/>
      <c r="F274" s="199"/>
      <c r="G274" s="75"/>
      <c r="H274" s="75"/>
      <c r="I274" s="75"/>
      <c r="J274" s="199"/>
      <c r="K274" s="75"/>
    </row>
    <row r="275" spans="1:11">
      <c r="A275" s="75"/>
      <c r="B275" s="198"/>
      <c r="C275" s="75"/>
      <c r="D275" s="75"/>
      <c r="E275" s="75"/>
      <c r="F275" s="199"/>
      <c r="G275" s="75"/>
      <c r="H275" s="75"/>
      <c r="I275" s="75"/>
      <c r="J275" s="199"/>
      <c r="K275" s="75"/>
    </row>
    <row r="276" spans="1:11">
      <c r="A276" s="75"/>
      <c r="B276" s="198"/>
      <c r="C276" s="75"/>
      <c r="D276" s="75"/>
      <c r="E276" s="75"/>
      <c r="F276" s="199"/>
      <c r="G276" s="75"/>
      <c r="H276" s="75"/>
      <c r="I276" s="75"/>
      <c r="J276" s="199"/>
      <c r="K276" s="75"/>
    </row>
    <row r="277" spans="1:11">
      <c r="A277" s="75"/>
      <c r="B277" s="198"/>
      <c r="C277" s="75"/>
      <c r="D277" s="75"/>
      <c r="E277" s="75"/>
      <c r="F277" s="199"/>
      <c r="G277" s="75"/>
      <c r="H277" s="75"/>
      <c r="I277" s="75"/>
      <c r="J277" s="199"/>
      <c r="K277" s="75"/>
    </row>
    <row r="278" spans="1:11">
      <c r="A278" s="75"/>
      <c r="B278" s="198"/>
      <c r="C278" s="75"/>
      <c r="D278" s="75"/>
      <c r="E278" s="75"/>
      <c r="F278" s="199"/>
      <c r="G278" s="75"/>
      <c r="H278" s="75"/>
      <c r="I278" s="75"/>
      <c r="J278" s="199"/>
      <c r="K278" s="75"/>
    </row>
    <row r="279" spans="1:11">
      <c r="A279" s="75"/>
      <c r="B279" s="198"/>
      <c r="C279" s="75"/>
      <c r="D279" s="75"/>
      <c r="E279" s="75"/>
      <c r="F279" s="199"/>
      <c r="G279" s="75"/>
      <c r="H279" s="75"/>
      <c r="I279" s="75"/>
      <c r="J279" s="199"/>
      <c r="K279" s="75"/>
    </row>
    <row r="280" spans="1:11">
      <c r="A280" s="75"/>
      <c r="B280" s="198"/>
      <c r="C280" s="75"/>
      <c r="D280" s="75"/>
      <c r="E280" s="75"/>
      <c r="F280" s="199"/>
      <c r="G280" s="75"/>
      <c r="H280" s="75"/>
      <c r="I280" s="75"/>
      <c r="J280" s="199"/>
      <c r="K280" s="75"/>
    </row>
    <row r="281" spans="1:11">
      <c r="A281" s="75"/>
      <c r="B281" s="198"/>
      <c r="C281" s="75"/>
      <c r="D281" s="75"/>
      <c r="E281" s="75"/>
      <c r="F281" s="199"/>
      <c r="G281" s="75"/>
      <c r="H281" s="75"/>
      <c r="I281" s="75"/>
      <c r="J281" s="199"/>
      <c r="K281" s="75"/>
    </row>
    <row r="282" spans="1:11">
      <c r="A282" s="75"/>
      <c r="B282" s="198"/>
      <c r="C282" s="75"/>
      <c r="D282" s="75"/>
      <c r="E282" s="75"/>
      <c r="F282" s="199"/>
      <c r="G282" s="75"/>
      <c r="H282" s="75"/>
      <c r="I282" s="75"/>
      <c r="J282" s="199"/>
      <c r="K282" s="75"/>
    </row>
    <row r="283" spans="1:11">
      <c r="A283" s="75"/>
      <c r="B283" s="198"/>
      <c r="C283" s="75"/>
      <c r="D283" s="75"/>
      <c r="E283" s="75"/>
      <c r="F283" s="199"/>
      <c r="G283" s="75"/>
      <c r="H283" s="75"/>
      <c r="I283" s="75"/>
      <c r="J283" s="199"/>
      <c r="K283" s="75"/>
    </row>
    <row r="284" spans="1:11">
      <c r="A284" s="75"/>
      <c r="B284" s="198"/>
      <c r="C284" s="75"/>
      <c r="D284" s="75"/>
      <c r="E284" s="75"/>
      <c r="F284" s="199"/>
      <c r="G284" s="75"/>
      <c r="H284" s="75"/>
      <c r="I284" s="75"/>
      <c r="J284" s="199"/>
      <c r="K284" s="75"/>
    </row>
    <row r="285" spans="1:11">
      <c r="A285" s="75"/>
      <c r="B285" s="198"/>
      <c r="C285" s="75"/>
      <c r="D285" s="75"/>
      <c r="E285" s="75"/>
      <c r="F285" s="199"/>
      <c r="G285" s="75"/>
      <c r="H285" s="75"/>
      <c r="I285" s="75"/>
      <c r="J285" s="199"/>
      <c r="K285" s="75"/>
    </row>
    <row r="286" spans="1:11">
      <c r="A286" s="75"/>
      <c r="B286" s="198"/>
      <c r="C286" s="75"/>
      <c r="D286" s="75"/>
      <c r="E286" s="75"/>
      <c r="F286" s="199"/>
      <c r="G286" s="75"/>
      <c r="H286" s="75"/>
      <c r="I286" s="75"/>
      <c r="J286" s="199"/>
      <c r="K286" s="75"/>
    </row>
    <row r="287" spans="1:11">
      <c r="A287" s="75"/>
      <c r="B287" s="198"/>
      <c r="C287" s="75"/>
      <c r="D287" s="75"/>
      <c r="E287" s="75"/>
      <c r="F287" s="199"/>
      <c r="G287" s="75"/>
      <c r="H287" s="75"/>
      <c r="I287" s="75"/>
      <c r="J287" s="199"/>
      <c r="K287" s="75"/>
    </row>
    <row r="288" spans="1:11">
      <c r="A288" s="75"/>
      <c r="B288" s="198"/>
      <c r="C288" s="75"/>
      <c r="D288" s="75"/>
      <c r="E288" s="75"/>
      <c r="F288" s="199"/>
      <c r="G288" s="75"/>
      <c r="H288" s="75"/>
      <c r="I288" s="75"/>
      <c r="J288" s="199"/>
      <c r="K288" s="75"/>
    </row>
    <row r="289" spans="1:11">
      <c r="A289" s="75"/>
      <c r="B289" s="198"/>
      <c r="C289" s="75"/>
      <c r="D289" s="75"/>
      <c r="E289" s="75"/>
      <c r="F289" s="199"/>
      <c r="G289" s="75"/>
      <c r="H289" s="75"/>
      <c r="I289" s="75"/>
      <c r="J289" s="199"/>
      <c r="K289" s="75"/>
    </row>
    <row r="290" spans="1:11">
      <c r="A290" s="75"/>
      <c r="B290" s="198"/>
      <c r="C290" s="75"/>
      <c r="D290" s="75"/>
      <c r="E290" s="75"/>
      <c r="F290" s="199"/>
      <c r="G290" s="75"/>
      <c r="H290" s="75"/>
      <c r="I290" s="75"/>
      <c r="J290" s="199"/>
      <c r="K290" s="75"/>
    </row>
    <row r="291" spans="1:11">
      <c r="A291" s="75"/>
      <c r="B291" s="198"/>
      <c r="C291" s="75"/>
      <c r="D291" s="75"/>
      <c r="E291" s="75"/>
      <c r="F291" s="199"/>
      <c r="G291" s="75"/>
      <c r="H291" s="75"/>
      <c r="I291" s="75"/>
      <c r="J291" s="199"/>
      <c r="K291" s="75"/>
    </row>
    <row r="292" spans="1:11">
      <c r="A292" s="75"/>
      <c r="B292" s="198"/>
      <c r="C292" s="75"/>
      <c r="D292" s="75"/>
      <c r="E292" s="75"/>
      <c r="F292" s="199"/>
      <c r="G292" s="75"/>
      <c r="H292" s="75"/>
      <c r="I292" s="75"/>
      <c r="J292" s="199"/>
      <c r="K292" s="75"/>
    </row>
    <row r="293" spans="1:11">
      <c r="A293" s="75"/>
      <c r="B293" s="198"/>
      <c r="C293" s="75"/>
      <c r="D293" s="75"/>
      <c r="E293" s="75"/>
      <c r="F293" s="199"/>
      <c r="G293" s="75"/>
      <c r="H293" s="75"/>
      <c r="I293" s="75"/>
      <c r="J293" s="199"/>
      <c r="K293" s="75"/>
    </row>
    <row r="294" spans="1:11">
      <c r="A294" s="75"/>
      <c r="B294" s="198"/>
      <c r="C294" s="75"/>
      <c r="D294" s="75"/>
      <c r="E294" s="75"/>
      <c r="F294" s="199"/>
      <c r="G294" s="75"/>
      <c r="H294" s="75"/>
      <c r="I294" s="75"/>
      <c r="J294" s="199"/>
      <c r="K294" s="75"/>
    </row>
    <row r="295" spans="1:11">
      <c r="A295" s="75"/>
      <c r="B295" s="198"/>
      <c r="C295" s="75"/>
      <c r="D295" s="75"/>
      <c r="E295" s="75"/>
      <c r="F295" s="199"/>
      <c r="G295" s="75"/>
      <c r="H295" s="75"/>
      <c r="I295" s="75"/>
      <c r="J295" s="199"/>
      <c r="K295" s="75"/>
    </row>
    <row r="296" spans="1:11">
      <c r="A296" s="75"/>
      <c r="B296" s="198"/>
      <c r="C296" s="75"/>
      <c r="D296" s="75"/>
      <c r="E296" s="75"/>
      <c r="F296" s="199"/>
      <c r="G296" s="75"/>
      <c r="H296" s="75"/>
      <c r="I296" s="75"/>
      <c r="J296" s="199"/>
      <c r="K296" s="75"/>
    </row>
    <row r="297" spans="1:11">
      <c r="A297" s="75"/>
      <c r="B297" s="198"/>
      <c r="C297" s="75"/>
      <c r="D297" s="75"/>
      <c r="E297" s="75"/>
      <c r="F297" s="199"/>
      <c r="G297" s="75"/>
      <c r="H297" s="75"/>
      <c r="I297" s="75"/>
      <c r="J297" s="199"/>
      <c r="K297" s="75"/>
    </row>
    <row r="298" spans="1:11">
      <c r="A298" s="75"/>
      <c r="B298" s="198"/>
      <c r="C298" s="75"/>
      <c r="D298" s="75"/>
      <c r="E298" s="75"/>
      <c r="F298" s="199"/>
      <c r="G298" s="75"/>
      <c r="H298" s="75"/>
      <c r="I298" s="75"/>
      <c r="J298" s="199"/>
      <c r="K298" s="75"/>
    </row>
    <row r="299" spans="1:11">
      <c r="A299" s="75"/>
      <c r="B299" s="198"/>
      <c r="C299" s="75"/>
      <c r="D299" s="75"/>
      <c r="E299" s="75"/>
      <c r="F299" s="199"/>
      <c r="G299" s="75"/>
      <c r="H299" s="75"/>
      <c r="I299" s="75"/>
      <c r="J299" s="199"/>
      <c r="K299" s="75"/>
    </row>
    <row r="300" spans="1:11">
      <c r="A300" s="75"/>
      <c r="B300" s="198"/>
      <c r="C300" s="75"/>
      <c r="D300" s="75"/>
      <c r="E300" s="75"/>
      <c r="F300" s="199"/>
      <c r="G300" s="75"/>
      <c r="H300" s="75"/>
      <c r="I300" s="75"/>
      <c r="J300" s="199"/>
      <c r="K300" s="75"/>
    </row>
    <row r="301" spans="1:11">
      <c r="A301" s="75"/>
      <c r="B301" s="198"/>
      <c r="C301" s="75"/>
      <c r="D301" s="75"/>
      <c r="E301" s="75"/>
      <c r="F301" s="199"/>
      <c r="G301" s="75"/>
      <c r="H301" s="75"/>
      <c r="I301" s="75"/>
      <c r="J301" s="199"/>
      <c r="K301" s="75"/>
    </row>
    <row r="302" spans="1:11">
      <c r="A302" s="75"/>
      <c r="B302" s="198"/>
      <c r="C302" s="75"/>
      <c r="D302" s="75"/>
      <c r="E302" s="75"/>
      <c r="F302" s="199"/>
      <c r="G302" s="75"/>
      <c r="H302" s="75"/>
      <c r="I302" s="75"/>
      <c r="J302" s="199"/>
      <c r="K302" s="75"/>
    </row>
    <row r="303" spans="1:11">
      <c r="A303" s="75"/>
      <c r="B303" s="198"/>
      <c r="C303" s="75"/>
      <c r="D303" s="75"/>
      <c r="E303" s="75"/>
      <c r="F303" s="199"/>
      <c r="G303" s="75"/>
      <c r="H303" s="75"/>
      <c r="I303" s="75"/>
      <c r="J303" s="199"/>
      <c r="K303" s="75"/>
    </row>
    <row r="304" spans="1:11">
      <c r="A304" s="75"/>
      <c r="B304" s="198"/>
      <c r="C304" s="75"/>
      <c r="D304" s="75"/>
      <c r="E304" s="75"/>
      <c r="F304" s="199"/>
      <c r="G304" s="75"/>
      <c r="H304" s="75"/>
      <c r="I304" s="75"/>
      <c r="J304" s="199"/>
      <c r="K304" s="75"/>
    </row>
    <row r="305" spans="1:11">
      <c r="A305" s="75"/>
      <c r="B305" s="198"/>
      <c r="C305" s="75"/>
      <c r="D305" s="75"/>
      <c r="E305" s="75"/>
      <c r="F305" s="199"/>
      <c r="G305" s="75"/>
      <c r="H305" s="75"/>
      <c r="I305" s="75"/>
      <c r="J305" s="199"/>
      <c r="K305" s="75"/>
    </row>
    <row r="306" spans="1:11">
      <c r="A306" s="75"/>
      <c r="B306" s="198"/>
      <c r="C306" s="75"/>
      <c r="D306" s="75"/>
      <c r="E306" s="75"/>
      <c r="F306" s="199"/>
      <c r="G306" s="75"/>
      <c r="H306" s="75"/>
      <c r="I306" s="75"/>
      <c r="J306" s="199"/>
      <c r="K306" s="75"/>
    </row>
    <row r="307" spans="1:11">
      <c r="A307" s="75"/>
      <c r="B307" s="198"/>
      <c r="C307" s="75"/>
      <c r="D307" s="75"/>
      <c r="E307" s="75"/>
      <c r="F307" s="199"/>
      <c r="G307" s="75"/>
      <c r="H307" s="75"/>
      <c r="I307" s="75"/>
      <c r="J307" s="199"/>
      <c r="K307" s="75"/>
    </row>
    <row r="308" spans="1:11">
      <c r="A308" s="75"/>
      <c r="B308" s="198"/>
      <c r="C308" s="75"/>
      <c r="D308" s="75"/>
      <c r="E308" s="75"/>
      <c r="F308" s="354"/>
      <c r="G308" s="75"/>
      <c r="H308" s="75"/>
      <c r="I308" s="75"/>
      <c r="J308" s="199"/>
      <c r="K308" s="75"/>
    </row>
    <row r="309" spans="1:11">
      <c r="A309" s="75"/>
      <c r="B309" s="198"/>
      <c r="C309" s="75"/>
      <c r="D309" s="75"/>
      <c r="E309" s="75"/>
      <c r="F309" s="354"/>
      <c r="G309" s="75"/>
      <c r="H309" s="75"/>
      <c r="I309" s="75"/>
      <c r="J309" s="199"/>
      <c r="K309" s="75"/>
    </row>
    <row r="310" spans="1:11">
      <c r="A310" s="75"/>
      <c r="B310" s="198"/>
      <c r="C310" s="75"/>
      <c r="D310" s="75"/>
      <c r="E310" s="75"/>
      <c r="F310" s="354"/>
      <c r="G310" s="75"/>
      <c r="H310" s="75"/>
      <c r="I310" s="75"/>
      <c r="J310" s="199"/>
      <c r="K310" s="75"/>
    </row>
    <row r="311" spans="1:11">
      <c r="A311" s="75"/>
      <c r="B311" s="198"/>
      <c r="C311" s="75"/>
      <c r="D311" s="75"/>
      <c r="E311" s="75"/>
      <c r="F311" s="354"/>
      <c r="G311" s="75"/>
      <c r="H311" s="75"/>
      <c r="I311" s="75"/>
      <c r="J311" s="199"/>
      <c r="K311" s="75"/>
    </row>
    <row r="312" spans="1:11">
      <c r="A312" s="75"/>
      <c r="B312" s="198"/>
      <c r="C312" s="75"/>
      <c r="D312" s="75"/>
      <c r="E312" s="75"/>
      <c r="F312" s="354"/>
      <c r="G312" s="75"/>
      <c r="H312" s="75"/>
      <c r="I312" s="75"/>
      <c r="J312" s="199"/>
      <c r="K312" s="75"/>
    </row>
    <row r="313" spans="1:11">
      <c r="A313" s="75"/>
      <c r="B313" s="198"/>
      <c r="C313" s="75"/>
      <c r="D313" s="75"/>
      <c r="E313" s="75"/>
      <c r="F313" s="354"/>
      <c r="G313" s="75"/>
      <c r="H313" s="75"/>
      <c r="I313" s="75"/>
      <c r="J313" s="199"/>
      <c r="K313" s="75"/>
    </row>
    <row r="314" spans="1:11">
      <c r="A314" s="75"/>
      <c r="B314" s="198"/>
      <c r="C314" s="75"/>
      <c r="D314" s="75"/>
      <c r="E314" s="75"/>
      <c r="F314" s="354"/>
      <c r="G314" s="75"/>
      <c r="H314" s="75"/>
      <c r="I314" s="75"/>
      <c r="J314" s="199"/>
      <c r="K314" s="75"/>
    </row>
    <row r="315" spans="1:11">
      <c r="A315" s="75"/>
      <c r="B315" s="198"/>
      <c r="C315" s="75"/>
      <c r="D315" s="75"/>
      <c r="E315" s="75"/>
      <c r="F315" s="354"/>
      <c r="G315" s="75"/>
      <c r="H315" s="75"/>
      <c r="I315" s="75"/>
      <c r="J315" s="199"/>
      <c r="K315" s="75"/>
    </row>
    <row r="316" spans="1:11">
      <c r="A316" s="75"/>
      <c r="B316" s="198"/>
      <c r="C316" s="75"/>
      <c r="D316" s="75"/>
      <c r="E316" s="75"/>
      <c r="F316" s="354"/>
      <c r="G316" s="75"/>
      <c r="H316" s="75"/>
      <c r="I316" s="75"/>
      <c r="J316" s="199"/>
      <c r="K316" s="75"/>
    </row>
    <row r="317" spans="1:11">
      <c r="A317" s="75"/>
      <c r="B317" s="198"/>
      <c r="C317" s="75"/>
      <c r="D317" s="75"/>
      <c r="E317" s="75"/>
      <c r="F317" s="199"/>
      <c r="G317" s="75"/>
      <c r="H317" s="75"/>
      <c r="I317" s="75"/>
      <c r="J317" s="199"/>
      <c r="K317" s="75"/>
    </row>
    <row r="318" spans="1:11">
      <c r="A318" s="75"/>
      <c r="B318" s="198"/>
      <c r="C318" s="75"/>
      <c r="D318" s="75"/>
      <c r="E318" s="75"/>
      <c r="F318" s="199"/>
      <c r="G318" s="75"/>
      <c r="H318" s="75"/>
      <c r="I318" s="75"/>
      <c r="J318" s="199"/>
      <c r="K318" s="75"/>
    </row>
    <row r="319" spans="1:11">
      <c r="A319" s="75"/>
      <c r="B319" s="198"/>
      <c r="C319" s="75"/>
      <c r="D319" s="75"/>
      <c r="E319" s="75"/>
      <c r="F319" s="199"/>
      <c r="G319" s="75"/>
      <c r="H319" s="75"/>
      <c r="I319" s="75"/>
      <c r="J319" s="199"/>
      <c r="K319" s="75"/>
    </row>
    <row r="320" spans="1:11">
      <c r="A320" s="75"/>
      <c r="B320" s="198"/>
      <c r="C320" s="75"/>
      <c r="D320" s="75"/>
      <c r="E320" s="75"/>
      <c r="F320" s="199"/>
      <c r="G320" s="75"/>
      <c r="H320" s="75"/>
      <c r="I320" s="75"/>
      <c r="J320" s="199"/>
      <c r="K320" s="75"/>
    </row>
    <row r="321" spans="1:11">
      <c r="A321" s="75"/>
      <c r="B321" s="198"/>
      <c r="C321" s="75"/>
      <c r="D321" s="75"/>
      <c r="E321" s="75"/>
      <c r="F321" s="199"/>
      <c r="G321" s="75"/>
      <c r="H321" s="75"/>
      <c r="I321" s="75"/>
      <c r="J321" s="199"/>
      <c r="K321" s="75"/>
    </row>
    <row r="322" spans="1:11">
      <c r="A322" s="75"/>
      <c r="B322" s="198"/>
      <c r="C322" s="75"/>
      <c r="D322" s="75"/>
      <c r="E322" s="75"/>
      <c r="F322" s="199"/>
      <c r="G322" s="75"/>
      <c r="H322" s="75"/>
      <c r="I322" s="75"/>
      <c r="J322" s="199"/>
      <c r="K322" s="75"/>
    </row>
    <row r="323" spans="1:11">
      <c r="A323" s="75"/>
      <c r="B323" s="198"/>
      <c r="C323" s="75"/>
      <c r="D323" s="75"/>
      <c r="E323" s="75"/>
      <c r="F323" s="199"/>
      <c r="G323" s="75"/>
      <c r="H323" s="75"/>
      <c r="I323" s="75"/>
      <c r="J323" s="199"/>
      <c r="K323" s="75"/>
    </row>
    <row r="324" spans="1:11">
      <c r="A324" s="75"/>
      <c r="B324" s="198"/>
      <c r="C324" s="75"/>
      <c r="D324" s="75"/>
      <c r="E324" s="75"/>
      <c r="F324" s="199"/>
      <c r="G324" s="75"/>
      <c r="H324" s="75"/>
      <c r="I324" s="75"/>
      <c r="J324" s="199"/>
      <c r="K324" s="75"/>
    </row>
    <row r="325" spans="1:11">
      <c r="A325" s="75"/>
      <c r="B325" s="198"/>
      <c r="C325" s="75"/>
      <c r="D325" s="75"/>
      <c r="E325" s="75"/>
      <c r="F325" s="199"/>
      <c r="G325" s="75"/>
      <c r="H325" s="75"/>
      <c r="I325" s="75"/>
      <c r="J325" s="199"/>
      <c r="K325" s="75"/>
    </row>
    <row r="326" spans="1:11">
      <c r="A326" s="75"/>
      <c r="B326" s="198"/>
      <c r="C326" s="75"/>
      <c r="D326" s="75"/>
      <c r="E326" s="75"/>
      <c r="F326" s="199"/>
      <c r="G326" s="75"/>
      <c r="H326" s="75"/>
      <c r="I326" s="75"/>
      <c r="J326" s="199"/>
      <c r="K326" s="75"/>
    </row>
    <row r="327" spans="1:11">
      <c r="A327" s="75"/>
      <c r="B327" s="198"/>
      <c r="C327" s="75"/>
      <c r="D327" s="75"/>
      <c r="E327" s="75"/>
      <c r="F327" s="199"/>
      <c r="G327" s="75"/>
      <c r="H327" s="75"/>
      <c r="I327" s="75"/>
      <c r="J327" s="199"/>
      <c r="K327" s="75"/>
    </row>
    <row r="328" spans="1:11">
      <c r="A328" s="75"/>
      <c r="B328" s="198"/>
      <c r="C328" s="75"/>
      <c r="D328" s="75"/>
      <c r="E328" s="75"/>
      <c r="F328" s="199"/>
      <c r="G328" s="75"/>
      <c r="H328" s="75"/>
      <c r="I328" s="75"/>
      <c r="J328" s="199"/>
      <c r="K328" s="75"/>
    </row>
    <row r="329" spans="1:11">
      <c r="A329" s="75"/>
      <c r="B329" s="198"/>
      <c r="C329" s="75"/>
      <c r="D329" s="75"/>
      <c r="E329" s="75"/>
      <c r="F329" s="199"/>
      <c r="G329" s="75"/>
      <c r="H329" s="75"/>
      <c r="I329" s="75"/>
      <c r="J329" s="199"/>
      <c r="K329" s="75"/>
    </row>
    <row r="330" spans="1:11">
      <c r="A330" s="75"/>
      <c r="B330" s="198"/>
      <c r="C330" s="75"/>
      <c r="D330" s="75"/>
      <c r="E330" s="75"/>
      <c r="F330" s="199"/>
      <c r="G330" s="75"/>
      <c r="H330" s="75"/>
      <c r="I330" s="75"/>
      <c r="J330" s="199"/>
      <c r="K330" s="75"/>
    </row>
    <row r="331" spans="1:11">
      <c r="A331" s="75"/>
      <c r="B331" s="198"/>
      <c r="C331" s="75"/>
      <c r="D331" s="75"/>
      <c r="E331" s="75"/>
      <c r="F331" s="199"/>
      <c r="G331" s="75"/>
      <c r="H331" s="75"/>
      <c r="I331" s="75"/>
      <c r="J331" s="199"/>
      <c r="K331" s="75"/>
    </row>
    <row r="332" spans="1:11">
      <c r="A332" s="75"/>
      <c r="B332" s="198"/>
      <c r="C332" s="75"/>
      <c r="D332" s="75"/>
      <c r="E332" s="75"/>
      <c r="F332" s="199"/>
      <c r="G332" s="75"/>
      <c r="H332" s="75"/>
      <c r="I332" s="75"/>
      <c r="J332" s="199"/>
      <c r="K332" s="75"/>
    </row>
    <row r="333" spans="1:11">
      <c r="A333" s="75"/>
      <c r="B333" s="198"/>
      <c r="C333" s="75"/>
      <c r="D333" s="75"/>
      <c r="E333" s="75"/>
      <c r="F333" s="199"/>
      <c r="G333" s="75"/>
      <c r="H333" s="75"/>
      <c r="I333" s="75"/>
      <c r="J333" s="199"/>
      <c r="K333" s="75"/>
    </row>
    <row r="334" spans="1:11">
      <c r="A334" s="75"/>
      <c r="B334" s="198"/>
      <c r="C334" s="75"/>
      <c r="D334" s="75"/>
      <c r="E334" s="75"/>
      <c r="F334" s="199"/>
      <c r="G334" s="75"/>
      <c r="H334" s="75"/>
      <c r="I334" s="75"/>
      <c r="J334" s="199"/>
      <c r="K334" s="75"/>
    </row>
    <row r="335" spans="1:11">
      <c r="A335" s="75"/>
      <c r="B335" s="198"/>
      <c r="C335" s="75"/>
      <c r="D335" s="75"/>
      <c r="E335" s="75"/>
      <c r="F335" s="199"/>
      <c r="G335" s="75"/>
      <c r="H335" s="75"/>
      <c r="I335" s="75"/>
      <c r="J335" s="199"/>
      <c r="K335" s="75"/>
    </row>
    <row r="336" spans="1:11">
      <c r="A336" s="75"/>
      <c r="B336" s="198"/>
      <c r="C336" s="75"/>
      <c r="D336" s="75"/>
      <c r="E336" s="75"/>
      <c r="F336" s="199"/>
      <c r="G336" s="75"/>
      <c r="H336" s="75"/>
      <c r="I336" s="75"/>
      <c r="J336" s="199"/>
      <c r="K336" s="75"/>
    </row>
    <row r="337" spans="1:11">
      <c r="A337" s="75"/>
      <c r="B337" s="198"/>
      <c r="C337" s="75"/>
      <c r="D337" s="75"/>
      <c r="E337" s="75"/>
      <c r="F337" s="199"/>
      <c r="G337" s="75"/>
      <c r="H337" s="75"/>
      <c r="I337" s="75"/>
      <c r="J337" s="199"/>
      <c r="K337" s="75"/>
    </row>
    <row r="338" spans="1:11">
      <c r="A338" s="75"/>
      <c r="B338" s="198"/>
      <c r="C338" s="75"/>
      <c r="D338" s="75"/>
      <c r="E338" s="75"/>
      <c r="F338" s="199"/>
      <c r="G338" s="75"/>
      <c r="H338" s="75"/>
      <c r="I338" s="75"/>
      <c r="J338" s="199"/>
      <c r="K338" s="75"/>
    </row>
    <row r="339" spans="1:11">
      <c r="A339" s="75"/>
      <c r="B339" s="198"/>
      <c r="C339" s="75"/>
      <c r="D339" s="75"/>
      <c r="E339" s="75"/>
      <c r="F339" s="199"/>
      <c r="G339" s="75"/>
      <c r="H339" s="75"/>
      <c r="I339" s="75"/>
      <c r="J339" s="199"/>
      <c r="K339" s="75"/>
    </row>
    <row r="340" spans="1:11">
      <c r="A340" s="75"/>
      <c r="B340" s="198"/>
      <c r="C340" s="75"/>
      <c r="D340" s="75"/>
      <c r="E340" s="75"/>
      <c r="F340" s="199"/>
      <c r="G340" s="75"/>
      <c r="H340" s="75"/>
      <c r="I340" s="75"/>
      <c r="J340" s="199"/>
      <c r="K340" s="75"/>
    </row>
    <row r="341" spans="1:11">
      <c r="A341" s="75"/>
      <c r="B341" s="198"/>
      <c r="C341" s="75"/>
      <c r="D341" s="75"/>
      <c r="E341" s="75"/>
      <c r="F341" s="199"/>
      <c r="G341" s="75"/>
      <c r="H341" s="75"/>
      <c r="I341" s="75"/>
      <c r="J341" s="199"/>
      <c r="K341" s="75"/>
    </row>
    <row r="342" spans="1:11">
      <c r="A342" s="75"/>
      <c r="B342" s="198"/>
      <c r="C342" s="75"/>
      <c r="D342" s="75"/>
      <c r="E342" s="75"/>
      <c r="F342" s="199"/>
      <c r="G342" s="75"/>
      <c r="H342" s="75"/>
      <c r="I342" s="75"/>
      <c r="J342" s="199"/>
      <c r="K342" s="75"/>
    </row>
    <row r="343" spans="1:11">
      <c r="A343" s="75"/>
      <c r="B343" s="198"/>
      <c r="C343" s="75"/>
      <c r="D343" s="75"/>
      <c r="E343" s="75"/>
      <c r="F343" s="199"/>
      <c r="G343" s="75"/>
      <c r="H343" s="75"/>
      <c r="I343" s="75"/>
      <c r="J343" s="199"/>
      <c r="K343" s="75"/>
    </row>
    <row r="344" spans="1:11">
      <c r="A344" s="75"/>
      <c r="B344" s="198"/>
      <c r="C344" s="75"/>
      <c r="D344" s="75"/>
      <c r="E344" s="75"/>
      <c r="F344" s="199"/>
      <c r="G344" s="75"/>
      <c r="H344" s="75"/>
      <c r="I344" s="75"/>
      <c r="J344" s="199"/>
      <c r="K344" s="75"/>
    </row>
    <row r="345" spans="1:11">
      <c r="A345" s="75"/>
      <c r="B345" s="198"/>
      <c r="C345" s="75"/>
      <c r="D345" s="75"/>
      <c r="E345" s="75"/>
      <c r="F345" s="199"/>
      <c r="G345" s="75"/>
      <c r="H345" s="75"/>
      <c r="I345" s="75"/>
      <c r="J345" s="199"/>
      <c r="K345" s="75"/>
    </row>
    <row r="346" spans="1:11">
      <c r="A346" s="75"/>
      <c r="B346" s="198"/>
      <c r="C346" s="75"/>
      <c r="D346" s="75"/>
      <c r="E346" s="75"/>
      <c r="F346" s="199"/>
      <c r="G346" s="75"/>
      <c r="H346" s="75"/>
      <c r="I346" s="75"/>
      <c r="J346" s="199"/>
      <c r="K346" s="75"/>
    </row>
    <row r="347" spans="1:11">
      <c r="A347" s="75"/>
      <c r="B347" s="198"/>
      <c r="C347" s="75"/>
      <c r="D347" s="75"/>
      <c r="E347" s="75"/>
      <c r="F347" s="199"/>
      <c r="G347" s="75"/>
      <c r="H347" s="75"/>
      <c r="I347" s="75"/>
      <c r="J347" s="199"/>
      <c r="K347" s="75"/>
    </row>
    <row r="348" spans="1:11">
      <c r="A348" s="75"/>
      <c r="B348" s="198"/>
      <c r="C348" s="75"/>
      <c r="D348" s="75"/>
      <c r="E348" s="75"/>
      <c r="F348" s="199"/>
      <c r="G348" s="75"/>
      <c r="H348" s="75"/>
      <c r="I348" s="75"/>
      <c r="J348" s="199"/>
      <c r="K348" s="75"/>
    </row>
    <row r="349" spans="1:11">
      <c r="A349" s="75"/>
      <c r="B349" s="198"/>
      <c r="C349" s="75"/>
      <c r="D349" s="75"/>
      <c r="E349" s="75"/>
      <c r="F349" s="199"/>
      <c r="G349" s="75"/>
      <c r="H349" s="75"/>
      <c r="I349" s="75"/>
      <c r="J349" s="199"/>
      <c r="K349" s="75"/>
    </row>
    <row r="350" spans="1:11">
      <c r="A350" s="75"/>
      <c r="B350" s="198"/>
      <c r="C350" s="75"/>
      <c r="D350" s="75"/>
      <c r="E350" s="75"/>
      <c r="F350" s="199"/>
      <c r="G350" s="75"/>
      <c r="H350" s="75"/>
      <c r="I350" s="75"/>
      <c r="J350" s="199"/>
      <c r="K350" s="75"/>
    </row>
    <row r="351" spans="1:11">
      <c r="A351" s="75"/>
      <c r="B351" s="198"/>
      <c r="C351" s="75"/>
      <c r="D351" s="75"/>
      <c r="E351" s="75"/>
      <c r="F351" s="199"/>
      <c r="G351" s="75"/>
      <c r="H351" s="75"/>
      <c r="I351" s="75"/>
      <c r="J351" s="199"/>
      <c r="K351" s="75"/>
    </row>
    <row r="352" spans="1:11">
      <c r="A352" s="75"/>
      <c r="B352" s="198"/>
      <c r="C352" s="75"/>
      <c r="D352" s="75"/>
      <c r="E352" s="75"/>
      <c r="F352" s="199"/>
      <c r="G352" s="75"/>
      <c r="H352" s="75"/>
      <c r="I352" s="75"/>
      <c r="J352" s="199"/>
      <c r="K352" s="75"/>
    </row>
    <row r="353" spans="1:11">
      <c r="A353" s="75"/>
      <c r="B353" s="198"/>
      <c r="C353" s="75"/>
      <c r="D353" s="75"/>
      <c r="E353" s="75"/>
      <c r="F353" s="199"/>
      <c r="G353" s="75"/>
      <c r="H353" s="75"/>
      <c r="I353" s="75"/>
      <c r="J353" s="199"/>
      <c r="K353" s="75"/>
    </row>
    <row r="354" spans="1:11">
      <c r="A354" s="75"/>
      <c r="B354" s="198"/>
      <c r="C354" s="75"/>
      <c r="D354" s="75"/>
      <c r="E354" s="75"/>
      <c r="F354" s="199"/>
      <c r="G354" s="75"/>
      <c r="H354" s="75"/>
      <c r="I354" s="75"/>
      <c r="J354" s="199"/>
      <c r="K354" s="75"/>
    </row>
    <row r="355" spans="1:11">
      <c r="A355" s="75"/>
      <c r="B355" s="198"/>
      <c r="C355" s="75"/>
      <c r="D355" s="75"/>
      <c r="E355" s="75"/>
      <c r="F355" s="199"/>
      <c r="G355" s="75"/>
      <c r="H355" s="75"/>
      <c r="I355" s="75"/>
      <c r="J355" s="199"/>
      <c r="K355" s="75"/>
    </row>
    <row r="356" spans="1:11">
      <c r="A356" s="75"/>
      <c r="B356" s="198"/>
      <c r="C356" s="75"/>
      <c r="D356" s="75"/>
      <c r="E356" s="75"/>
      <c r="F356" s="199"/>
      <c r="G356" s="75"/>
      <c r="H356" s="75"/>
      <c r="I356" s="75"/>
      <c r="J356" s="199"/>
      <c r="K356" s="75"/>
    </row>
    <row r="357" spans="1:11">
      <c r="A357" s="75"/>
      <c r="B357" s="198"/>
      <c r="C357" s="75"/>
      <c r="D357" s="75"/>
      <c r="E357" s="75"/>
      <c r="F357" s="199"/>
      <c r="G357" s="75"/>
      <c r="H357" s="75"/>
      <c r="I357" s="75"/>
      <c r="J357" s="199"/>
      <c r="K357" s="75"/>
    </row>
    <row r="358" spans="1:11">
      <c r="A358" s="75"/>
      <c r="B358" s="198"/>
      <c r="C358" s="75"/>
      <c r="D358" s="75"/>
      <c r="E358" s="75"/>
      <c r="F358" s="199"/>
      <c r="G358" s="75"/>
      <c r="H358" s="75"/>
      <c r="I358" s="75"/>
      <c r="J358" s="199"/>
      <c r="K358" s="75"/>
    </row>
    <row r="359" spans="1:11">
      <c r="A359" s="75"/>
      <c r="B359" s="198"/>
      <c r="C359" s="75"/>
      <c r="D359" s="75"/>
      <c r="E359" s="75"/>
      <c r="F359" s="199"/>
      <c r="G359" s="75"/>
      <c r="H359" s="75"/>
      <c r="I359" s="75"/>
      <c r="J359" s="199"/>
      <c r="K359" s="75"/>
    </row>
    <row r="360" spans="1:11">
      <c r="A360" s="75"/>
      <c r="B360" s="198"/>
      <c r="C360" s="75"/>
      <c r="D360" s="75"/>
      <c r="E360" s="75"/>
      <c r="F360" s="199"/>
      <c r="G360" s="75"/>
      <c r="H360" s="75"/>
      <c r="I360" s="75"/>
      <c r="J360" s="199"/>
      <c r="K360" s="75"/>
    </row>
    <row r="361" spans="1:11">
      <c r="A361" s="75"/>
      <c r="B361" s="198"/>
      <c r="C361" s="75"/>
      <c r="D361" s="75"/>
      <c r="E361" s="75"/>
      <c r="F361" s="199"/>
      <c r="G361" s="75"/>
      <c r="H361" s="75"/>
      <c r="I361" s="75"/>
      <c r="J361" s="199"/>
      <c r="K361" s="75"/>
    </row>
    <row r="362" spans="1:11">
      <c r="A362" s="75"/>
      <c r="B362" s="198"/>
      <c r="C362" s="75"/>
      <c r="D362" s="75"/>
      <c r="E362" s="75"/>
      <c r="F362" s="199"/>
      <c r="G362" s="75"/>
      <c r="H362" s="75"/>
      <c r="I362" s="75"/>
      <c r="J362" s="199"/>
      <c r="K362" s="75"/>
    </row>
    <row r="363" spans="1:11">
      <c r="A363" s="75"/>
      <c r="B363" s="198"/>
      <c r="C363" s="75"/>
      <c r="D363" s="75"/>
      <c r="E363" s="75"/>
      <c r="F363" s="199"/>
      <c r="G363" s="75"/>
      <c r="H363" s="75"/>
      <c r="I363" s="75"/>
      <c r="J363" s="199"/>
      <c r="K363" s="75"/>
    </row>
    <row r="364" spans="1:11">
      <c r="A364" s="75"/>
      <c r="B364" s="198"/>
      <c r="C364" s="75"/>
      <c r="D364" s="75"/>
      <c r="E364" s="75"/>
      <c r="F364" s="199"/>
      <c r="G364" s="75"/>
      <c r="H364" s="75"/>
      <c r="I364" s="75"/>
      <c r="J364" s="199"/>
      <c r="K364" s="75"/>
    </row>
    <row r="365" spans="1:11">
      <c r="A365" s="75"/>
      <c r="B365" s="198"/>
      <c r="C365" s="75"/>
      <c r="D365" s="75"/>
      <c r="E365" s="75"/>
      <c r="F365" s="199"/>
      <c r="G365" s="75"/>
      <c r="H365" s="75"/>
      <c r="I365" s="75"/>
      <c r="J365" s="199"/>
      <c r="K365" s="75"/>
    </row>
    <row r="366" spans="1:11">
      <c r="A366" s="75"/>
      <c r="B366" s="198"/>
      <c r="C366" s="75"/>
      <c r="D366" s="75"/>
      <c r="E366" s="75"/>
      <c r="F366" s="199"/>
      <c r="G366" s="75"/>
      <c r="H366" s="75"/>
      <c r="I366" s="75"/>
      <c r="J366" s="199"/>
      <c r="K366" s="75"/>
    </row>
    <row r="367" spans="1:11">
      <c r="A367" s="75"/>
      <c r="B367" s="198"/>
      <c r="C367" s="75"/>
      <c r="D367" s="75"/>
      <c r="E367" s="75"/>
      <c r="F367" s="199"/>
      <c r="G367" s="75"/>
      <c r="H367" s="75"/>
      <c r="I367" s="75"/>
      <c r="J367" s="199"/>
      <c r="K367" s="75"/>
    </row>
    <row r="368" spans="1:11">
      <c r="A368" s="75"/>
      <c r="B368" s="198"/>
      <c r="C368" s="75"/>
      <c r="D368" s="75"/>
      <c r="E368" s="75"/>
      <c r="F368" s="199"/>
      <c r="G368" s="75"/>
      <c r="H368" s="75"/>
      <c r="I368" s="75"/>
      <c r="J368" s="199"/>
      <c r="K368" s="75"/>
    </row>
    <row r="369" spans="1:11">
      <c r="A369" s="75"/>
      <c r="B369" s="198"/>
      <c r="C369" s="75"/>
      <c r="D369" s="75"/>
      <c r="E369" s="75"/>
      <c r="F369" s="199"/>
      <c r="G369" s="75"/>
      <c r="H369" s="75"/>
      <c r="I369" s="75"/>
      <c r="J369" s="199"/>
      <c r="K369" s="75"/>
    </row>
    <row r="370" spans="1:11">
      <c r="A370" s="75"/>
      <c r="B370" s="198"/>
      <c r="C370" s="75"/>
      <c r="D370" s="75"/>
      <c r="E370" s="75"/>
      <c r="F370" s="199"/>
      <c r="G370" s="75"/>
      <c r="H370" s="75"/>
      <c r="I370" s="75"/>
      <c r="J370" s="199"/>
      <c r="K370" s="75"/>
    </row>
    <row r="371" spans="1:11">
      <c r="A371" s="75"/>
      <c r="B371" s="198"/>
      <c r="C371" s="75"/>
      <c r="D371" s="75"/>
      <c r="E371" s="75"/>
      <c r="F371" s="199"/>
      <c r="G371" s="75"/>
      <c r="H371" s="75"/>
      <c r="I371" s="75"/>
      <c r="J371" s="199"/>
      <c r="K371" s="75"/>
    </row>
    <row r="372" spans="1:11">
      <c r="A372" s="75"/>
      <c r="B372" s="198"/>
      <c r="C372" s="75"/>
      <c r="D372" s="75"/>
      <c r="E372" s="75"/>
      <c r="F372" s="199"/>
      <c r="G372" s="75"/>
      <c r="H372" s="75"/>
      <c r="I372" s="75"/>
      <c r="J372" s="199"/>
      <c r="K372" s="75"/>
    </row>
    <row r="373" spans="1:11">
      <c r="A373" s="75"/>
      <c r="B373" s="198"/>
      <c r="C373" s="75"/>
      <c r="D373" s="75"/>
      <c r="E373" s="75"/>
      <c r="F373" s="199"/>
      <c r="G373" s="75"/>
      <c r="H373" s="75"/>
      <c r="I373" s="75"/>
      <c r="J373" s="199"/>
      <c r="K373" s="75"/>
    </row>
    <row r="374" spans="1:11">
      <c r="A374" s="75"/>
      <c r="B374" s="198"/>
      <c r="C374" s="75"/>
      <c r="D374" s="75"/>
      <c r="E374" s="75"/>
      <c r="F374" s="199"/>
      <c r="G374" s="75"/>
      <c r="H374" s="75"/>
      <c r="I374" s="75"/>
      <c r="J374" s="199"/>
      <c r="K374" s="75"/>
    </row>
    <row r="375" spans="1:11">
      <c r="A375" s="75"/>
      <c r="B375" s="198"/>
      <c r="C375" s="75"/>
      <c r="D375" s="75"/>
      <c r="E375" s="75"/>
      <c r="F375" s="199"/>
      <c r="G375" s="75"/>
      <c r="H375" s="75"/>
      <c r="I375" s="75"/>
      <c r="J375" s="199"/>
      <c r="K375" s="75"/>
    </row>
    <row r="376" spans="1:11">
      <c r="A376" s="75"/>
      <c r="B376" s="198"/>
      <c r="C376" s="75"/>
      <c r="D376" s="75"/>
      <c r="E376" s="75"/>
      <c r="F376" s="199"/>
      <c r="G376" s="75"/>
      <c r="H376" s="75"/>
      <c r="I376" s="75"/>
      <c r="J376" s="199"/>
      <c r="K376" s="75"/>
    </row>
    <row r="377" spans="1:11">
      <c r="A377" s="75"/>
      <c r="B377" s="198"/>
      <c r="C377" s="75"/>
      <c r="D377" s="75"/>
      <c r="E377" s="75"/>
      <c r="F377" s="199"/>
      <c r="G377" s="75"/>
      <c r="H377" s="75"/>
      <c r="I377" s="75"/>
      <c r="J377" s="199"/>
      <c r="K377" s="75"/>
    </row>
    <row r="378" spans="1:11">
      <c r="A378" s="75"/>
      <c r="B378" s="198"/>
      <c r="C378" s="75"/>
      <c r="D378" s="75"/>
      <c r="E378" s="75"/>
      <c r="F378" s="199"/>
      <c r="G378" s="75"/>
      <c r="H378" s="75"/>
      <c r="I378" s="75"/>
      <c r="J378" s="199"/>
      <c r="K378" s="75"/>
    </row>
    <row r="379" spans="1:11">
      <c r="A379" s="75"/>
      <c r="B379" s="198"/>
      <c r="C379" s="75"/>
      <c r="D379" s="75"/>
      <c r="E379" s="75"/>
      <c r="F379" s="199"/>
      <c r="G379" s="75"/>
      <c r="H379" s="75"/>
      <c r="I379" s="75"/>
      <c r="J379" s="199"/>
      <c r="K379" s="75"/>
    </row>
    <row r="380" spans="1:11">
      <c r="A380" s="75"/>
      <c r="B380" s="198"/>
      <c r="C380" s="75"/>
      <c r="D380" s="75"/>
      <c r="E380" s="75"/>
      <c r="F380" s="199"/>
      <c r="G380" s="75"/>
      <c r="H380" s="75"/>
      <c r="I380" s="75"/>
      <c r="J380" s="199"/>
      <c r="K380" s="75"/>
    </row>
    <row r="381" spans="1:11">
      <c r="A381" s="75"/>
      <c r="B381" s="198"/>
      <c r="C381" s="75"/>
      <c r="D381" s="75"/>
      <c r="E381" s="75"/>
      <c r="F381" s="199"/>
      <c r="G381" s="75"/>
      <c r="H381" s="75"/>
      <c r="I381" s="75"/>
      <c r="J381" s="199"/>
      <c r="K381" s="75"/>
    </row>
    <row r="382" spans="1:11">
      <c r="A382" s="75"/>
      <c r="B382" s="198"/>
      <c r="C382" s="75"/>
      <c r="D382" s="75"/>
      <c r="E382" s="75"/>
      <c r="F382" s="199"/>
      <c r="G382" s="75"/>
      <c r="H382" s="75"/>
      <c r="I382" s="75"/>
      <c r="J382" s="199"/>
      <c r="K382" s="75"/>
    </row>
    <row r="383" spans="1:11">
      <c r="A383" s="75"/>
      <c r="B383" s="198"/>
      <c r="C383" s="75"/>
      <c r="D383" s="75"/>
      <c r="E383" s="75"/>
      <c r="F383" s="199"/>
      <c r="G383" s="75"/>
      <c r="H383" s="75"/>
      <c r="I383" s="75"/>
      <c r="J383" s="199"/>
      <c r="K383" s="75"/>
    </row>
    <row r="384" spans="1:11">
      <c r="A384" s="75"/>
      <c r="B384" s="198"/>
      <c r="C384" s="75"/>
      <c r="D384" s="75"/>
      <c r="E384" s="75"/>
      <c r="F384" s="199"/>
      <c r="G384" s="75"/>
      <c r="H384" s="75"/>
      <c r="I384" s="75"/>
      <c r="J384" s="199"/>
      <c r="K384" s="75"/>
    </row>
    <row r="385" spans="1:11">
      <c r="A385" s="75"/>
      <c r="B385" s="198"/>
      <c r="C385" s="75"/>
      <c r="D385" s="75"/>
      <c r="E385" s="75"/>
      <c r="F385" s="199"/>
      <c r="G385" s="75"/>
      <c r="H385" s="75"/>
      <c r="I385" s="75"/>
      <c r="J385" s="199"/>
      <c r="K385" s="75"/>
    </row>
    <row r="386" spans="1:11">
      <c r="A386" s="75"/>
      <c r="B386" s="198"/>
      <c r="C386" s="75"/>
      <c r="D386" s="75"/>
      <c r="E386" s="75"/>
      <c r="F386" s="199"/>
      <c r="G386" s="75"/>
      <c r="H386" s="75"/>
      <c r="I386" s="75"/>
      <c r="J386" s="199"/>
      <c r="K386" s="75"/>
    </row>
    <row r="387" spans="1:11">
      <c r="A387" s="75"/>
      <c r="B387" s="198"/>
      <c r="C387" s="75"/>
      <c r="D387" s="75"/>
      <c r="E387" s="75"/>
      <c r="F387" s="199"/>
      <c r="G387" s="75"/>
      <c r="H387" s="75"/>
      <c r="I387" s="75"/>
      <c r="J387" s="199"/>
      <c r="K387" s="75"/>
    </row>
    <row r="388" spans="1:11">
      <c r="A388" s="75"/>
      <c r="B388" s="198"/>
      <c r="C388" s="75"/>
      <c r="D388" s="75"/>
      <c r="E388" s="75"/>
      <c r="F388" s="199"/>
      <c r="G388" s="75"/>
      <c r="H388" s="75"/>
      <c r="I388" s="75"/>
      <c r="J388" s="199"/>
      <c r="K388" s="75"/>
    </row>
    <row r="389" spans="1:11">
      <c r="A389" s="75"/>
      <c r="B389" s="198"/>
      <c r="C389" s="75"/>
      <c r="D389" s="75"/>
      <c r="E389" s="75"/>
      <c r="F389" s="199"/>
      <c r="G389" s="75"/>
      <c r="H389" s="75"/>
      <c r="I389" s="75"/>
      <c r="J389" s="199"/>
      <c r="K389" s="75"/>
    </row>
    <row r="390" spans="1:11">
      <c r="A390" s="75"/>
      <c r="B390" s="198"/>
      <c r="C390" s="75"/>
      <c r="D390" s="75"/>
      <c r="E390" s="75"/>
      <c r="F390" s="199"/>
      <c r="G390" s="75"/>
      <c r="H390" s="75"/>
      <c r="I390" s="75"/>
      <c r="J390" s="199"/>
      <c r="K390" s="75"/>
    </row>
    <row r="391" spans="1:11">
      <c r="A391" s="75"/>
      <c r="B391" s="198"/>
      <c r="C391" s="75"/>
      <c r="D391" s="75"/>
      <c r="E391" s="75"/>
      <c r="F391" s="199"/>
      <c r="G391" s="75"/>
      <c r="H391" s="75"/>
      <c r="I391" s="75"/>
      <c r="J391" s="199"/>
      <c r="K391" s="75"/>
    </row>
    <row r="392" spans="1:11">
      <c r="A392" s="75"/>
      <c r="B392" s="198"/>
      <c r="C392" s="75"/>
      <c r="D392" s="75"/>
      <c r="E392" s="75"/>
      <c r="F392" s="199"/>
      <c r="G392" s="75"/>
      <c r="H392" s="75"/>
      <c r="I392" s="75"/>
      <c r="J392" s="199"/>
      <c r="K392" s="75"/>
    </row>
    <row r="393" spans="1:11">
      <c r="A393" s="75"/>
      <c r="B393" s="198"/>
      <c r="C393" s="75"/>
      <c r="D393" s="75"/>
      <c r="E393" s="75"/>
      <c r="F393" s="199"/>
      <c r="G393" s="75"/>
      <c r="H393" s="75"/>
      <c r="I393" s="75"/>
      <c r="J393" s="199"/>
      <c r="K393" s="75"/>
    </row>
    <row r="394" spans="1:11">
      <c r="A394" s="75"/>
      <c r="B394" s="198"/>
      <c r="C394" s="75"/>
      <c r="D394" s="75"/>
      <c r="E394" s="75"/>
      <c r="F394" s="199"/>
      <c r="G394" s="75"/>
      <c r="H394" s="75"/>
      <c r="I394" s="75"/>
      <c r="J394" s="199"/>
      <c r="K394" s="75"/>
    </row>
    <row r="395" spans="1:11">
      <c r="A395" s="75"/>
      <c r="B395" s="198"/>
      <c r="C395" s="75"/>
      <c r="D395" s="75"/>
      <c r="E395" s="75"/>
      <c r="F395" s="199"/>
      <c r="G395" s="75"/>
      <c r="H395" s="75"/>
      <c r="I395" s="75"/>
      <c r="J395" s="199"/>
      <c r="K395" s="75"/>
    </row>
    <row r="396" spans="1:11">
      <c r="A396" s="75"/>
      <c r="B396" s="198"/>
      <c r="C396" s="75"/>
      <c r="D396" s="75"/>
      <c r="E396" s="75"/>
      <c r="F396" s="199"/>
      <c r="G396" s="75"/>
      <c r="H396" s="75"/>
      <c r="I396" s="75"/>
      <c r="J396" s="199"/>
      <c r="K396" s="75"/>
    </row>
    <row r="397" spans="1:11">
      <c r="A397" s="75"/>
      <c r="B397" s="198"/>
      <c r="C397" s="75"/>
      <c r="D397" s="75"/>
      <c r="E397" s="75"/>
      <c r="F397" s="199"/>
      <c r="G397" s="75"/>
      <c r="H397" s="75"/>
      <c r="I397" s="75"/>
      <c r="J397" s="199"/>
      <c r="K397" s="75"/>
    </row>
    <row r="398" spans="1:11">
      <c r="A398" s="75"/>
      <c r="B398" s="198"/>
      <c r="C398" s="75"/>
      <c r="D398" s="75"/>
      <c r="E398" s="75"/>
      <c r="F398" s="199"/>
      <c r="G398" s="75"/>
      <c r="H398" s="75"/>
      <c r="I398" s="75"/>
      <c r="J398" s="199"/>
      <c r="K398" s="75"/>
    </row>
    <row r="399" spans="1:11">
      <c r="A399" s="75"/>
      <c r="B399" s="198"/>
      <c r="C399" s="75"/>
      <c r="D399" s="75"/>
      <c r="E399" s="75"/>
      <c r="F399" s="199"/>
      <c r="G399" s="75"/>
      <c r="H399" s="75"/>
      <c r="I399" s="75"/>
      <c r="J399" s="199"/>
      <c r="K399" s="75"/>
    </row>
    <row r="400" spans="1:11">
      <c r="A400" s="75"/>
      <c r="B400" s="198"/>
      <c r="C400" s="75"/>
      <c r="D400" s="75"/>
      <c r="E400" s="75"/>
      <c r="F400" s="199"/>
      <c r="G400" s="75"/>
      <c r="H400" s="75"/>
      <c r="I400" s="75"/>
      <c r="J400" s="199"/>
      <c r="K400" s="75"/>
    </row>
    <row r="401" spans="1:11">
      <c r="A401" s="75"/>
      <c r="B401" s="198"/>
      <c r="C401" s="75"/>
      <c r="D401" s="75"/>
      <c r="E401" s="75"/>
      <c r="F401" s="199"/>
      <c r="G401" s="75"/>
      <c r="H401" s="75"/>
      <c r="I401" s="75"/>
      <c r="J401" s="199"/>
      <c r="K401" s="75"/>
    </row>
  </sheetData>
  <customSheetViews>
    <customSheetView guid="{28784157-4EC3-4007-954F-95FA853A7F47}" showPageBreaks="1" fitToPage="1" showRuler="0">
      <selection sqref="A1:H1"/>
      <pageMargins left="0.25" right="0.25" top="1" bottom="0.25" header="0.5" footer="0.5"/>
      <printOptions horizontalCentered="1"/>
      <pageSetup scale="47" orientation="portrait" r:id="rId1"/>
      <headerFooter alignWithMargins="0"/>
    </customSheetView>
    <customSheetView guid="{D8BEF0E3-EED3-4DA6-93A2-D62A3C7751B3}" showPageBreaks="1" fitToPage="1" showRuler="0" topLeftCell="A22">
      <selection activeCell="C28" sqref="A28:C28"/>
      <pageMargins left="0.25" right="0.25" top="1" bottom="0.25" header="0.5" footer="0.5"/>
      <printOptions horizontalCentered="1"/>
      <pageSetup scale="10" orientation="portrait" r:id="rId2"/>
      <headerFooter alignWithMargins="0"/>
    </customSheetView>
    <customSheetView guid="{1FD82FDD-08B3-45D2-8EF1-B2A8FEBCA5D5}" showPageBreaks="1" printArea="1" showRuler="0">
      <pageMargins left="0.25" right="0.25" top="1" bottom="0.25" header="0.5" footer="0.5"/>
      <printOptions horizontalCentered="1"/>
      <pageSetup scale="50" orientation="portrait" r:id="rId3"/>
      <headerFooter alignWithMargins="0"/>
    </customSheetView>
    <customSheetView guid="{ED0078E7-B6E2-4668-A7FA-6DBEB081B675}" fitToPage="1" showRuler="0">
      <pageMargins left="0.25" right="0.25" top="1" bottom="0.25" header="0.5" footer="0.5"/>
      <printOptions horizontalCentered="1"/>
      <pageSetup scale="46" orientation="portrait" r:id="rId4"/>
      <headerFooter alignWithMargins="0"/>
    </customSheetView>
    <customSheetView guid="{FD7E503C-ABB7-4CF2-A9E8-6C671B4A7BE3}" showPageBreaks="1" fitToPage="1" showRuler="0">
      <selection activeCell="G39" sqref="G39"/>
      <pageMargins left="0.25" right="0.25" top="1" bottom="0.25" header="0.5" footer="0.5"/>
      <printOptions horizontalCentered="1"/>
      <pageSetup scale="46" orientation="portrait" r:id="rId5"/>
      <headerFooter alignWithMargins="0"/>
    </customSheetView>
    <customSheetView guid="{A70E3E5A-FAD7-411A-8FC6-3294140D6819}" showPageBreaks="1" fitToPage="1">
      <pageMargins left="0.25" right="0.25" top="1" bottom="0.25" header="0.5" footer="0.5"/>
      <printOptions horizontalCentered="1"/>
      <pageSetup scale="46" orientation="portrait" r:id="rId6"/>
      <headerFooter alignWithMargins="0"/>
    </customSheetView>
    <customSheetView guid="{A81FEB52-F53B-4239-B480-8C3A97F087C9}" showPageBreaks="1" fitToPage="1" hiddenColumns="1" showRuler="0" topLeftCell="A67">
      <selection activeCell="A37" sqref="A37"/>
      <pageMargins left="0.25" right="0.25" top="1" bottom="0.25" header="0.5" footer="0.5"/>
      <printOptions horizontalCentered="1"/>
      <pageSetup scale="46" orientation="portrait" r:id="rId7"/>
      <headerFooter alignWithMargins="0"/>
    </customSheetView>
    <customSheetView guid="{194EE32D-1C98-4374-BB7C-2BD491970D6F}" fitToPage="1" hiddenColumns="1" showRuler="0" topLeftCell="A7">
      <selection activeCell="A33" sqref="A33"/>
      <pageMargins left="0.25" right="0.25" top="0.25" bottom="0.25" header="0.5" footer="0.5"/>
      <printOptions horizontalCentered="1"/>
      <pageSetup scale="54" orientation="landscape" r:id="rId8"/>
      <headerFooter alignWithMargins="0"/>
    </customSheetView>
    <customSheetView guid="{FAAD9AAC-1337-43AB-BF1F-CCF9DFCF5B78}" showPageBreaks="1" fitToPage="1" hiddenColumns="1" showRuler="0" topLeftCell="A14">
      <selection activeCell="F53" sqref="F53"/>
      <pageMargins left="0.25" right="0.25" top="0.25" bottom="0.25" header="0.5" footer="0.5"/>
      <printOptions horizontalCentered="1"/>
      <pageSetup scale="54" orientation="landscape" r:id="rId9"/>
      <headerFooter alignWithMargins="0"/>
    </customSheetView>
    <customSheetView guid="{DC91DEF3-837B-4BB9-A81E-3B78C5914E6C}" showPageBreaks="1" fitToPage="1" hiddenColumns="1" showRuler="0" topLeftCell="A4">
      <selection activeCell="B25" sqref="B25:B27"/>
      <pageMargins left="0.25" right="0.25" top="0.25" bottom="0.25" header="0.5" footer="0.5"/>
      <printOptions horizontalCentered="1"/>
      <pageSetup scale="55" orientation="landscape" r:id="rId10"/>
      <headerFooter alignWithMargins="0">
        <oddHeader>&amp;R&amp;12Page &amp;P of &amp;N</oddHeader>
      </headerFooter>
    </customSheetView>
    <customSheetView guid="{71B42B22-A376-44B5-B0C1-23FC1AA3DBA2}" showPageBreaks="1" fitToPage="1" hiddenColumns="1" showRuler="0" topLeftCell="A17">
      <selection activeCell="C19" sqref="C19"/>
      <pageMargins left="0.25" right="0.25" top="0.25" bottom="0.25" header="0.5" footer="0.5"/>
      <printOptions horizontalCentered="1"/>
      <pageSetup scale="57" orientation="landscape" r:id="rId11"/>
      <headerFooter alignWithMargins="0">
        <oddHeader>&amp;R&amp;14Page &amp;P of &amp;N</oddHeader>
        <oddFooter>Page &amp;P of &amp;N</oddFooter>
      </headerFooter>
    </customSheetView>
    <customSheetView guid="{28948E05-8F34-4F1E-96FB-A80A6A844600}" showPageBreaks="1" fitToPage="1" hiddenColumns="1" showRuler="0">
      <selection activeCell="AN35" sqref="AN35"/>
      <pageMargins left="0.25" right="0.25" top="0.25" bottom="0.25" header="0.5" footer="0.5"/>
      <printOptions horizontalCentered="1"/>
      <pageSetup scale="56" orientation="landscape" r:id="rId12"/>
      <headerFooter alignWithMargins="0">
        <oddHeader>&amp;R&amp;12Page &amp;P of &amp;N</oddHeader>
      </headerFooter>
    </customSheetView>
    <customSheetView guid="{B647CB7F-C846-4278-B6B1-1EF7F3C004F5}" showPageBreaks="1" fitToPage="1" hiddenColumns="1" showRuler="0" topLeftCell="A22">
      <selection activeCell="B30" sqref="B30"/>
      <pageMargins left="0.25" right="0.25" top="0.25" bottom="0.25" header="0.5" footer="0.5"/>
      <printOptions horizontalCentered="1"/>
      <pageSetup scale="55" orientation="landscape" r:id="rId13"/>
      <headerFooter alignWithMargins="0">
        <oddHeader>&amp;R&amp;12Page &amp;P of &amp;N</oddHeader>
      </headerFooter>
    </customSheetView>
    <customSheetView guid="{63011E91-4609-4523-98FE-FD252E915668}" scale="60" showPageBreaks="1" fitToPage="1" printArea="1" hiddenColumns="1" view="pageBreakPreview" showRuler="0" topLeftCell="A52">
      <selection activeCell="K27" sqref="K27:K28"/>
      <pageMargins left="0.25" right="0.25" top="0.25" bottom="0.25" header="0.5" footer="0.5"/>
      <printOptions horizontalCentered="1"/>
      <pageSetup scale="54" orientation="landscape" r:id="rId14"/>
      <headerFooter alignWithMargins="0">
        <oddHeader>&amp;R&amp;12Page &amp;P of &amp;N</oddHeader>
      </headerFooter>
    </customSheetView>
    <customSheetView guid="{89D6D754-9FAD-4B1E-BFC9-D7DA3E200442}" showPageBreaks="1" fitToPage="1" hiddenColumns="1" showRuler="0" topLeftCell="A7">
      <selection activeCell="A33" sqref="A33"/>
      <pageMargins left="0.25" right="0.25" top="0.25" bottom="0.25" header="0.5" footer="0.5"/>
      <printOptions horizontalCentered="1"/>
      <pageSetup scale="55" orientation="landscape" r:id="rId15"/>
      <headerFooter alignWithMargins="0"/>
    </customSheetView>
    <customSheetView guid="{E7F1E0E5-1D7C-48D2-913C-9A4D943FD596}" fitToPage="1" showRuler="0">
      <selection activeCell="G39" sqref="G39"/>
      <pageMargins left="0.25" right="0.25" top="1" bottom="0.25" header="0.5" footer="0.5"/>
      <printOptions horizontalCentered="1"/>
      <pageSetup scale="46" orientation="portrait" r:id="rId16"/>
      <headerFooter alignWithMargins="0"/>
    </customSheetView>
    <customSheetView guid="{76AF1A38-1189-4611-8170-5335B5AAF328}" showPageBreaks="1" fitToPage="1" showRuler="0">
      <selection sqref="A1:H1"/>
      <pageMargins left="0.25" right="0.25" top="1" bottom="0.25" header="0.5" footer="0.5"/>
      <printOptions horizontalCentered="1"/>
      <pageSetup scale="46" orientation="portrait" r:id="rId17"/>
      <headerFooter alignWithMargins="0"/>
    </customSheetView>
    <customSheetView guid="{7FCEE676-C154-49A3-B796-8F613C81D3AD}" showPageBreaks="1" fitToPage="1" showRuler="0">
      <pageMargins left="0.25" right="0.25" top="1" bottom="0.25" header="0.5" footer="0.5"/>
      <printOptions horizontalCentered="1"/>
      <pageSetup scale="46" orientation="portrait" r:id="rId18"/>
      <headerFooter alignWithMargins="0"/>
    </customSheetView>
    <customSheetView guid="{C6D831A4-911D-42E4-9AAA-717238FD9494}" showPageBreaks="1" fitToPage="1" showRuler="0">
      <selection activeCell="C8" sqref="C8"/>
      <pageMargins left="0.25" right="0.25" top="1" bottom="0.25" header="0.5" footer="0.5"/>
      <printOptions horizontalCentered="1"/>
      <pageSetup scale="46" orientation="portrait" r:id="rId19"/>
      <headerFooter alignWithMargins="0"/>
    </customSheetView>
    <customSheetView guid="{B3BF4994-D3F5-485B-A5E3-7693343E0E03}" showPageBreaks="1" fitToPage="1" showRuler="0">
      <selection activeCell="M5" sqref="M5"/>
      <pageMargins left="0.25" right="0.25" top="1" bottom="0.25" header="0.5" footer="0.5"/>
      <printOptions horizontalCentered="1"/>
      <pageSetup scale="46" orientation="portrait" r:id="rId20"/>
      <headerFooter alignWithMargins="0"/>
    </customSheetView>
  </customSheetViews>
  <mergeCells count="3">
    <mergeCell ref="C22:F22"/>
    <mergeCell ref="G22:J22"/>
    <mergeCell ref="K22:N22"/>
  </mergeCells>
  <phoneticPr fontId="0" type="noConversion"/>
  <printOptions horizontalCentered="1"/>
  <pageMargins left="0.25" right="0.25" top="1" bottom="0.25" header="0.5" footer="0.5"/>
  <pageSetup scale="10" orientation="portrait" r:id="rId2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401"/>
  <sheetViews>
    <sheetView showRuler="0" zoomScaleNormal="100" workbookViewId="0">
      <selection sqref="A1:F1"/>
    </sheetView>
  </sheetViews>
  <sheetFormatPr defaultRowHeight="12.75"/>
  <cols>
    <col min="2" max="2" width="1.42578125" customWidth="1"/>
    <col min="3" max="3" width="2.28515625" customWidth="1"/>
    <col min="4" max="4" width="43.42578125" customWidth="1"/>
    <col min="5" max="5" width="19.7109375" customWidth="1"/>
    <col min="6" max="6" width="19.42578125" customWidth="1"/>
    <col min="7" max="7" width="20.5703125" customWidth="1"/>
  </cols>
  <sheetData>
    <row r="1" spans="1:11" ht="18">
      <c r="A1" s="635" t="str">
        <f>+'ATT H-3F'!A4</f>
        <v>Old Dominion Electric Cooperative</v>
      </c>
      <c r="B1" s="635"/>
      <c r="C1" s="635"/>
      <c r="D1" s="635"/>
      <c r="E1" s="635"/>
      <c r="F1" s="635"/>
      <c r="G1" s="75"/>
      <c r="H1" s="75"/>
      <c r="I1" s="75"/>
      <c r="J1" s="75"/>
      <c r="K1" s="75"/>
    </row>
    <row r="2" spans="1:11">
      <c r="A2" s="83"/>
      <c r="B2" s="75"/>
      <c r="C2" s="75"/>
      <c r="D2" s="75"/>
      <c r="E2" s="75"/>
      <c r="F2" s="75"/>
      <c r="G2" s="75"/>
      <c r="H2" s="75"/>
      <c r="I2" s="75"/>
      <c r="J2" s="75"/>
      <c r="K2" s="75"/>
    </row>
    <row r="3" spans="1:11" ht="15">
      <c r="A3" s="643" t="s">
        <v>325</v>
      </c>
      <c r="B3" s="696"/>
      <c r="C3" s="696"/>
      <c r="D3" s="696"/>
      <c r="E3" s="696"/>
      <c r="F3" s="696"/>
      <c r="G3" s="75"/>
      <c r="H3" s="75"/>
      <c r="I3" s="75"/>
      <c r="J3" s="75"/>
      <c r="K3" s="75"/>
    </row>
    <row r="4" spans="1:11">
      <c r="A4" s="75"/>
      <c r="B4" s="45"/>
      <c r="C4" s="198"/>
      <c r="D4" s="198"/>
      <c r="E4" s="75"/>
      <c r="F4" s="75"/>
      <c r="G4" s="75"/>
      <c r="H4" s="75"/>
      <c r="I4" s="75"/>
      <c r="J4" s="75"/>
      <c r="K4" s="75"/>
    </row>
    <row r="5" spans="1:11">
      <c r="A5" s="45"/>
      <c r="B5" s="75"/>
      <c r="C5" s="75"/>
      <c r="D5" s="75"/>
      <c r="E5" s="75"/>
      <c r="F5" s="75"/>
      <c r="G5" s="75"/>
      <c r="H5" s="75"/>
      <c r="I5" s="75"/>
      <c r="J5" s="75"/>
      <c r="K5" s="75"/>
    </row>
    <row r="6" spans="1:11">
      <c r="A6" s="75"/>
      <c r="B6" s="75"/>
      <c r="C6" s="75"/>
      <c r="D6" s="75"/>
      <c r="E6" s="84"/>
      <c r="F6" s="75"/>
      <c r="G6" s="75"/>
      <c r="H6" s="75"/>
      <c r="I6" s="75"/>
      <c r="J6" s="75"/>
      <c r="K6" s="75"/>
    </row>
    <row r="7" spans="1:11">
      <c r="A7" s="75"/>
      <c r="B7" s="75"/>
      <c r="C7" s="75"/>
      <c r="D7" s="75"/>
      <c r="E7" s="75"/>
      <c r="F7" s="75"/>
      <c r="G7" s="75"/>
      <c r="H7" s="75"/>
      <c r="I7" s="75"/>
      <c r="J7" s="75"/>
      <c r="K7" s="75"/>
    </row>
    <row r="8" spans="1:11">
      <c r="A8" s="75"/>
      <c r="B8" s="75"/>
      <c r="C8" s="75"/>
      <c r="D8" s="75"/>
      <c r="E8" s="75"/>
      <c r="F8" s="75"/>
      <c r="G8" s="75"/>
      <c r="H8" s="75"/>
      <c r="I8" s="75"/>
      <c r="J8" s="75"/>
      <c r="K8" s="75"/>
    </row>
    <row r="9" spans="1:11">
      <c r="A9" s="75"/>
      <c r="B9" s="83"/>
      <c r="C9" s="83"/>
      <c r="D9" s="83"/>
      <c r="E9" s="83"/>
      <c r="F9" s="83"/>
      <c r="G9" s="83"/>
      <c r="H9" s="75"/>
      <c r="I9" s="75"/>
      <c r="J9" s="75"/>
      <c r="K9" s="75"/>
    </row>
    <row r="10" spans="1:11">
      <c r="A10" s="75"/>
      <c r="B10" s="75"/>
      <c r="C10" s="75"/>
      <c r="D10" s="75"/>
      <c r="E10" s="75"/>
      <c r="F10" s="75"/>
      <c r="G10" s="75"/>
      <c r="H10" s="75"/>
      <c r="I10" s="75"/>
      <c r="J10" s="75"/>
      <c r="K10" s="75"/>
    </row>
    <row r="11" spans="1:11">
      <c r="A11" s="75"/>
      <c r="B11" s="75"/>
      <c r="C11" s="75"/>
      <c r="D11" s="75"/>
      <c r="E11" s="75"/>
      <c r="F11" s="75"/>
      <c r="G11" s="75"/>
      <c r="H11" s="75"/>
      <c r="I11" s="75"/>
      <c r="J11" s="75"/>
      <c r="K11" s="75"/>
    </row>
    <row r="12" spans="1:11">
      <c r="A12" s="75" t="s">
        <v>134</v>
      </c>
      <c r="B12" s="75"/>
      <c r="C12" s="75"/>
      <c r="D12" s="75"/>
      <c r="E12" s="75"/>
      <c r="F12" s="75"/>
      <c r="G12" s="75"/>
      <c r="H12" s="75"/>
      <c r="I12" s="75"/>
      <c r="J12" s="75"/>
      <c r="K12" s="75"/>
    </row>
    <row r="13" spans="1:11">
      <c r="A13" s="75"/>
      <c r="B13" s="75"/>
      <c r="C13" s="75" t="s">
        <v>412</v>
      </c>
      <c r="D13" s="75"/>
      <c r="E13" s="75"/>
      <c r="F13" s="75"/>
      <c r="G13" s="75"/>
      <c r="H13" s="75"/>
      <c r="I13" s="75"/>
      <c r="J13" s="75"/>
      <c r="K13" s="75"/>
    </row>
    <row r="14" spans="1:11">
      <c r="A14" s="83">
        <f>+'ATT H-3F'!A174</f>
        <v>101</v>
      </c>
      <c r="B14" s="83">
        <f>+'ATT H-3F'!B174</f>
        <v>0</v>
      </c>
      <c r="C14" s="83" t="str">
        <f>+'ATT H-3F'!C174</f>
        <v xml:space="preserve">    Less LTD Interest on Securitization Bonds</v>
      </c>
      <c r="D14" s="83"/>
      <c r="E14" s="82"/>
      <c r="F14" s="83"/>
      <c r="G14" s="75"/>
      <c r="H14" s="75"/>
      <c r="I14" s="75"/>
      <c r="J14" s="75"/>
      <c r="K14" s="75"/>
    </row>
    <row r="15" spans="1:11">
      <c r="A15" s="75"/>
      <c r="B15" s="75"/>
      <c r="C15" s="75"/>
      <c r="D15" s="75"/>
      <c r="E15" s="75"/>
      <c r="F15" s="75"/>
      <c r="G15" s="75"/>
      <c r="H15" s="75"/>
      <c r="I15" s="75"/>
      <c r="J15" s="75"/>
      <c r="K15" s="75"/>
    </row>
    <row r="16" spans="1:11">
      <c r="A16" s="75"/>
      <c r="B16" s="75"/>
      <c r="C16" s="75"/>
      <c r="D16" s="75"/>
      <c r="E16" s="75"/>
      <c r="F16" s="75"/>
      <c r="G16" s="75"/>
      <c r="H16" s="75"/>
      <c r="I16" s="75"/>
      <c r="J16" s="75"/>
      <c r="K16" s="75"/>
    </row>
    <row r="17" spans="1:11">
      <c r="A17" s="75"/>
      <c r="B17" s="75"/>
      <c r="C17" s="75" t="s">
        <v>496</v>
      </c>
      <c r="D17" s="75"/>
      <c r="E17" s="75"/>
      <c r="F17" s="75"/>
      <c r="G17" s="75"/>
      <c r="H17" s="75"/>
      <c r="I17" s="75"/>
      <c r="J17" s="75"/>
      <c r="K17" s="75"/>
    </row>
    <row r="18" spans="1:11">
      <c r="A18" s="83">
        <f>+'ATT H-3F'!A190</f>
        <v>112</v>
      </c>
      <c r="B18" s="75"/>
      <c r="C18" s="83" t="str">
        <f>+'ATT H-3F'!C190</f>
        <v xml:space="preserve">      Less LTD on Securitization Bonds</v>
      </c>
      <c r="D18" s="83"/>
      <c r="E18" s="82"/>
      <c r="F18" s="83"/>
      <c r="G18" s="75"/>
      <c r="H18" s="75"/>
      <c r="I18" s="75"/>
      <c r="J18" s="75"/>
      <c r="K18" s="75"/>
    </row>
    <row r="19" spans="1:11">
      <c r="A19" s="75"/>
      <c r="B19" s="75"/>
      <c r="C19" s="75"/>
      <c r="D19" s="75"/>
      <c r="E19" s="75"/>
      <c r="F19" s="75"/>
      <c r="G19" s="75"/>
      <c r="H19" s="75"/>
      <c r="I19" s="75"/>
      <c r="J19" s="75"/>
      <c r="K19" s="75"/>
    </row>
    <row r="20" spans="1:11">
      <c r="A20" s="75"/>
      <c r="B20" s="75"/>
      <c r="C20" s="75"/>
      <c r="D20" s="75"/>
      <c r="E20" s="75"/>
      <c r="F20" s="75"/>
      <c r="G20" s="75"/>
      <c r="H20" s="75"/>
      <c r="I20" s="75"/>
      <c r="J20" s="75"/>
      <c r="K20" s="75"/>
    </row>
    <row r="21" spans="1:11">
      <c r="A21" s="75"/>
      <c r="B21" s="75"/>
      <c r="C21" s="75" t="s">
        <v>313</v>
      </c>
      <c r="D21" s="75"/>
      <c r="E21" s="75"/>
      <c r="F21" s="75"/>
      <c r="G21" s="75"/>
      <c r="H21" s="75"/>
      <c r="I21" s="75"/>
      <c r="J21" s="75"/>
      <c r="K21" s="75"/>
    </row>
    <row r="22" spans="1:11">
      <c r="A22" s="75"/>
      <c r="B22" s="75"/>
      <c r="C22" s="75"/>
      <c r="D22" s="82"/>
      <c r="E22" s="82"/>
      <c r="F22" s="82"/>
      <c r="G22" s="75"/>
      <c r="H22" s="75"/>
      <c r="I22" s="75"/>
      <c r="J22" s="75"/>
      <c r="K22" s="75"/>
    </row>
    <row r="23" spans="1:11">
      <c r="A23" s="75"/>
      <c r="B23" s="75"/>
      <c r="C23" s="75"/>
      <c r="D23" s="82"/>
      <c r="E23" s="82"/>
      <c r="F23" s="82"/>
      <c r="G23" s="75"/>
      <c r="H23" s="75"/>
      <c r="I23" s="75"/>
      <c r="J23" s="75"/>
      <c r="K23" s="75"/>
    </row>
    <row r="24" spans="1:11">
      <c r="A24" s="75"/>
      <c r="B24" s="75"/>
      <c r="C24" s="75"/>
      <c r="D24" s="82"/>
      <c r="E24" s="82"/>
      <c r="F24" s="82"/>
      <c r="G24" s="75"/>
      <c r="H24" s="75"/>
      <c r="I24" s="75"/>
      <c r="J24" s="75"/>
      <c r="K24" s="75"/>
    </row>
    <row r="25" spans="1:11">
      <c r="A25" s="75"/>
      <c r="B25" s="75"/>
      <c r="C25" s="75"/>
      <c r="D25" s="75"/>
      <c r="E25" s="75"/>
      <c r="F25" s="75"/>
      <c r="G25" s="75"/>
      <c r="H25" s="75"/>
      <c r="I25" s="75"/>
      <c r="J25" s="75"/>
      <c r="K25" s="75"/>
    </row>
    <row r="26" spans="1:11">
      <c r="A26" s="75"/>
      <c r="B26" s="75"/>
      <c r="C26" s="75"/>
      <c r="D26" s="75"/>
      <c r="E26" s="75"/>
      <c r="F26" s="75"/>
      <c r="G26" s="75"/>
      <c r="H26" s="75"/>
      <c r="I26" s="75"/>
      <c r="J26" s="75"/>
      <c r="K26" s="75"/>
    </row>
    <row r="27" spans="1:11">
      <c r="A27" s="75"/>
      <c r="B27" s="75"/>
      <c r="C27" s="75"/>
      <c r="D27" s="75"/>
      <c r="E27" s="75"/>
      <c r="F27" s="75"/>
      <c r="G27" s="75"/>
      <c r="H27" s="75"/>
      <c r="I27" s="75"/>
      <c r="J27" s="75"/>
      <c r="K27" s="75"/>
    </row>
    <row r="28" spans="1:11">
      <c r="A28" s="75"/>
      <c r="B28" s="75"/>
      <c r="C28" s="75"/>
      <c r="D28" s="75"/>
      <c r="E28" s="75"/>
      <c r="F28" s="75"/>
      <c r="G28" s="75"/>
      <c r="H28" s="75"/>
      <c r="I28" s="75"/>
      <c r="J28" s="75"/>
      <c r="K28" s="75"/>
    </row>
    <row r="29" spans="1:11">
      <c r="A29" s="75"/>
      <c r="B29" s="75"/>
      <c r="C29" s="75"/>
      <c r="D29" s="75"/>
      <c r="E29" s="75"/>
      <c r="F29" s="75"/>
      <c r="G29" s="75"/>
      <c r="H29" s="75"/>
      <c r="I29" s="75"/>
      <c r="J29" s="75"/>
      <c r="K29" s="75"/>
    </row>
    <row r="30" spans="1:11">
      <c r="A30" s="75"/>
      <c r="B30" s="75"/>
      <c r="C30" s="75"/>
      <c r="D30" s="75"/>
      <c r="E30" s="75"/>
      <c r="F30" s="75"/>
      <c r="G30" s="75"/>
      <c r="H30" s="75"/>
      <c r="I30" s="75"/>
      <c r="J30" s="75"/>
      <c r="K30" s="75"/>
    </row>
    <row r="31" spans="1:11">
      <c r="A31" s="75"/>
      <c r="B31" s="75"/>
      <c r="C31" s="75"/>
      <c r="D31" s="75"/>
      <c r="E31" s="75"/>
      <c r="F31" s="75"/>
      <c r="G31" s="75"/>
      <c r="H31" s="75"/>
      <c r="I31" s="75"/>
      <c r="J31" s="75"/>
      <c r="K31" s="75"/>
    </row>
    <row r="32" spans="1:11">
      <c r="A32" s="75"/>
      <c r="B32" s="75"/>
      <c r="C32" s="75"/>
      <c r="D32" s="75"/>
      <c r="E32" s="75"/>
      <c r="F32" s="75"/>
      <c r="G32" s="75"/>
      <c r="H32" s="75"/>
      <c r="I32" s="75"/>
      <c r="J32" s="75"/>
      <c r="K32" s="75"/>
    </row>
    <row r="33" spans="1:11">
      <c r="A33" s="75"/>
      <c r="B33" s="75"/>
      <c r="C33" s="75"/>
      <c r="D33" s="75"/>
      <c r="E33" s="75"/>
      <c r="F33" s="75"/>
      <c r="G33" s="75"/>
      <c r="H33" s="75"/>
      <c r="I33" s="75"/>
      <c r="J33" s="75"/>
      <c r="K33" s="75"/>
    </row>
    <row r="34" spans="1:11">
      <c r="A34" s="75"/>
      <c r="B34" s="75"/>
      <c r="C34" s="75"/>
      <c r="D34" s="75"/>
      <c r="E34" s="75"/>
      <c r="F34" s="75"/>
      <c r="G34" s="75"/>
      <c r="H34" s="75"/>
      <c r="I34" s="75"/>
      <c r="J34" s="75"/>
      <c r="K34" s="75"/>
    </row>
    <row r="35" spans="1:11">
      <c r="A35" s="75"/>
      <c r="B35" s="75"/>
      <c r="C35" s="75"/>
      <c r="D35" s="75"/>
      <c r="E35" s="75"/>
      <c r="F35" s="75"/>
      <c r="G35" s="75"/>
      <c r="H35" s="75"/>
      <c r="I35" s="75"/>
      <c r="J35" s="75"/>
      <c r="K35" s="75"/>
    </row>
    <row r="36" spans="1:11">
      <c r="A36" s="75"/>
      <c r="B36" s="75"/>
      <c r="C36" s="75"/>
      <c r="D36" s="75"/>
      <c r="E36" s="75"/>
      <c r="F36" s="75"/>
      <c r="G36" s="75"/>
      <c r="H36" s="75"/>
      <c r="I36" s="75"/>
      <c r="J36" s="75"/>
      <c r="K36" s="75"/>
    </row>
    <row r="37" spans="1:11">
      <c r="A37" s="75"/>
      <c r="B37" s="75"/>
      <c r="C37" s="75"/>
      <c r="D37" s="75"/>
      <c r="E37" s="75"/>
      <c r="F37" s="75"/>
      <c r="G37" s="75"/>
      <c r="H37" s="75"/>
      <c r="I37" s="75"/>
      <c r="J37" s="75"/>
      <c r="K37" s="75"/>
    </row>
    <row r="38" spans="1:11">
      <c r="A38" s="75"/>
      <c r="B38" s="75"/>
      <c r="C38" s="75"/>
      <c r="D38" s="75"/>
      <c r="E38" s="75"/>
      <c r="F38" s="75"/>
      <c r="G38" s="75"/>
      <c r="H38" s="75"/>
      <c r="I38" s="75"/>
      <c r="J38" s="75"/>
      <c r="K38" s="75"/>
    </row>
    <row r="39" spans="1:11">
      <c r="A39" s="75"/>
      <c r="B39" s="75"/>
      <c r="C39" s="75"/>
      <c r="D39" s="75"/>
      <c r="E39" s="75"/>
      <c r="F39" s="75"/>
      <c r="G39" s="75"/>
      <c r="H39" s="75"/>
      <c r="I39" s="75"/>
      <c r="J39" s="75"/>
      <c r="K39" s="75"/>
    </row>
    <row r="40" spans="1:11">
      <c r="A40" s="75"/>
      <c r="B40" s="75"/>
      <c r="C40" s="75"/>
      <c r="D40" s="75"/>
      <c r="E40" s="75"/>
      <c r="F40" s="75"/>
      <c r="G40" s="75"/>
      <c r="H40" s="75"/>
      <c r="I40" s="75"/>
      <c r="J40" s="75"/>
      <c r="K40" s="75"/>
    </row>
    <row r="41" spans="1:11">
      <c r="A41" s="75"/>
      <c r="B41" s="75"/>
      <c r="C41" s="75"/>
      <c r="D41" s="75"/>
      <c r="E41" s="75"/>
      <c r="F41" s="75"/>
      <c r="G41" s="75"/>
      <c r="H41" s="75"/>
      <c r="I41" s="75"/>
      <c r="J41" s="75"/>
      <c r="K41" s="75"/>
    </row>
    <row r="42" spans="1:11">
      <c r="A42" s="75"/>
      <c r="B42" s="75"/>
      <c r="C42" s="75"/>
      <c r="D42" s="75"/>
      <c r="E42" s="75"/>
      <c r="F42" s="75"/>
      <c r="G42" s="75"/>
      <c r="H42" s="75"/>
      <c r="I42" s="75"/>
      <c r="J42" s="75"/>
      <c r="K42" s="75"/>
    </row>
    <row r="43" spans="1:11">
      <c r="A43" s="75"/>
      <c r="B43" s="75"/>
      <c r="C43" s="75"/>
      <c r="D43" s="75"/>
      <c r="E43" s="75"/>
      <c r="F43" s="75"/>
      <c r="G43" s="75"/>
      <c r="H43" s="75"/>
      <c r="I43" s="75"/>
      <c r="J43" s="75"/>
      <c r="K43" s="75"/>
    </row>
    <row r="44" spans="1:11">
      <c r="A44" s="75"/>
      <c r="B44" s="75"/>
      <c r="C44" s="75"/>
      <c r="D44" s="75"/>
      <c r="E44" s="75"/>
      <c r="F44" s="75"/>
      <c r="G44" s="75"/>
      <c r="H44" s="75"/>
      <c r="I44" s="75"/>
      <c r="J44" s="75"/>
      <c r="K44" s="75"/>
    </row>
    <row r="45" spans="1:11">
      <c r="A45" s="75"/>
      <c r="B45" s="75"/>
      <c r="C45" s="75"/>
      <c r="D45" s="75"/>
      <c r="E45" s="75"/>
      <c r="F45" s="75"/>
      <c r="G45" s="75"/>
      <c r="H45" s="75"/>
      <c r="I45" s="75"/>
      <c r="J45" s="75"/>
      <c r="K45" s="75"/>
    </row>
    <row r="46" spans="1:11">
      <c r="A46" s="75"/>
      <c r="B46" s="75"/>
      <c r="C46" s="75"/>
      <c r="D46" s="75"/>
      <c r="E46" s="75"/>
      <c r="F46" s="75"/>
      <c r="G46" s="75"/>
      <c r="H46" s="75"/>
      <c r="I46" s="75"/>
      <c r="J46" s="75"/>
      <c r="K46" s="75"/>
    </row>
    <row r="47" spans="1:11">
      <c r="A47" s="75"/>
      <c r="B47" s="75"/>
      <c r="C47" s="75"/>
      <c r="D47" s="75"/>
      <c r="E47" s="75"/>
      <c r="F47" s="75"/>
      <c r="G47" s="75"/>
      <c r="H47" s="75"/>
      <c r="I47" s="75"/>
      <c r="J47" s="75"/>
      <c r="K47" s="75"/>
    </row>
    <row r="48" spans="1:11">
      <c r="A48" s="75"/>
      <c r="B48" s="75"/>
      <c r="C48" s="75"/>
      <c r="D48" s="75"/>
      <c r="E48" s="75"/>
      <c r="F48" s="75"/>
      <c r="G48" s="75"/>
      <c r="H48" s="75"/>
      <c r="I48" s="75"/>
      <c r="J48" s="75"/>
      <c r="K48" s="75"/>
    </row>
    <row r="49" spans="1:11">
      <c r="A49" s="75"/>
      <c r="B49" s="75"/>
      <c r="C49" s="75"/>
      <c r="D49" s="75"/>
      <c r="E49" s="75"/>
      <c r="F49" s="75"/>
      <c r="G49" s="75"/>
      <c r="H49" s="75"/>
      <c r="I49" s="75"/>
      <c r="J49" s="75"/>
      <c r="K49" s="75"/>
    </row>
    <row r="50" spans="1:11">
      <c r="A50" s="75"/>
      <c r="B50" s="75"/>
      <c r="C50" s="75"/>
      <c r="D50" s="75"/>
      <c r="E50" s="75"/>
      <c r="F50" s="75"/>
      <c r="G50" s="75"/>
      <c r="H50" s="75"/>
      <c r="I50" s="75"/>
      <c r="J50" s="75"/>
      <c r="K50" s="75"/>
    </row>
    <row r="51" spans="1:11">
      <c r="A51" s="75"/>
      <c r="B51" s="75"/>
      <c r="C51" s="75"/>
      <c r="D51" s="75"/>
      <c r="E51" s="75"/>
      <c r="F51" s="75"/>
      <c r="G51" s="75"/>
      <c r="H51" s="75"/>
      <c r="I51" s="75"/>
      <c r="J51" s="75"/>
      <c r="K51" s="75"/>
    </row>
    <row r="52" spans="1:11">
      <c r="A52" s="75"/>
      <c r="B52" s="75"/>
      <c r="C52" s="75"/>
      <c r="D52" s="75"/>
      <c r="E52" s="75"/>
      <c r="F52" s="75"/>
      <c r="G52" s="75"/>
      <c r="H52" s="75"/>
      <c r="I52" s="75"/>
      <c r="J52" s="75"/>
      <c r="K52" s="75"/>
    </row>
    <row r="53" spans="1:11">
      <c r="A53" s="75"/>
      <c r="B53" s="75"/>
      <c r="C53" s="75"/>
      <c r="D53" s="75"/>
      <c r="E53" s="75"/>
      <c r="F53" s="75"/>
      <c r="G53" s="75"/>
      <c r="H53" s="75"/>
      <c r="I53" s="75"/>
      <c r="J53" s="75"/>
      <c r="K53" s="75"/>
    </row>
    <row r="54" spans="1:11">
      <c r="A54" s="75"/>
      <c r="B54" s="75"/>
      <c r="C54" s="75"/>
      <c r="D54" s="75"/>
      <c r="E54" s="75"/>
      <c r="F54" s="75"/>
      <c r="G54" s="75"/>
      <c r="H54" s="75"/>
      <c r="I54" s="75"/>
      <c r="J54" s="75"/>
      <c r="K54" s="75"/>
    </row>
    <row r="55" spans="1:11">
      <c r="A55" s="75"/>
      <c r="B55" s="75"/>
      <c r="C55" s="75"/>
      <c r="D55" s="75"/>
      <c r="E55" s="75"/>
      <c r="F55" s="75"/>
      <c r="G55" s="75"/>
      <c r="H55" s="75"/>
      <c r="I55" s="75"/>
      <c r="J55" s="75"/>
      <c r="K55" s="75"/>
    </row>
    <row r="56" spans="1:11">
      <c r="A56" s="75"/>
      <c r="B56" s="75"/>
      <c r="C56" s="75"/>
      <c r="D56" s="75"/>
      <c r="E56" s="75"/>
      <c r="F56" s="75"/>
      <c r="G56" s="75"/>
      <c r="H56" s="75"/>
      <c r="I56" s="75"/>
      <c r="J56" s="75"/>
      <c r="K56" s="75"/>
    </row>
    <row r="57" spans="1:11">
      <c r="A57" s="75"/>
      <c r="B57" s="75"/>
      <c r="C57" s="75"/>
      <c r="D57" s="75"/>
      <c r="E57" s="75"/>
      <c r="F57" s="75"/>
      <c r="G57" s="75"/>
      <c r="H57" s="75"/>
      <c r="I57" s="75"/>
      <c r="J57" s="75"/>
      <c r="K57" s="75"/>
    </row>
    <row r="58" spans="1:11">
      <c r="A58" s="75"/>
      <c r="B58" s="75"/>
      <c r="C58" s="75"/>
      <c r="D58" s="75"/>
      <c r="E58" s="75"/>
      <c r="F58" s="75"/>
      <c r="G58" s="75"/>
      <c r="H58" s="75"/>
      <c r="I58" s="75"/>
      <c r="J58" s="75"/>
      <c r="K58" s="75"/>
    </row>
    <row r="59" spans="1:11">
      <c r="A59" s="75"/>
      <c r="B59" s="75"/>
      <c r="C59" s="75"/>
      <c r="D59" s="75"/>
      <c r="E59" s="75"/>
      <c r="F59" s="75"/>
      <c r="G59" s="75"/>
      <c r="H59" s="75"/>
      <c r="I59" s="75"/>
      <c r="J59" s="75"/>
      <c r="K59" s="75"/>
    </row>
    <row r="60" spans="1:11">
      <c r="A60" s="75"/>
      <c r="B60" s="75"/>
      <c r="C60" s="75"/>
      <c r="D60" s="75"/>
      <c r="E60" s="75"/>
      <c r="F60" s="75"/>
      <c r="G60" s="75"/>
      <c r="H60" s="75"/>
      <c r="I60" s="75"/>
      <c r="J60" s="75"/>
      <c r="K60" s="75"/>
    </row>
    <row r="61" spans="1:11">
      <c r="A61" s="75"/>
      <c r="B61" s="75"/>
      <c r="C61" s="75"/>
      <c r="D61" s="75"/>
      <c r="E61" s="75"/>
      <c r="F61" s="75"/>
      <c r="G61" s="75"/>
      <c r="H61" s="75"/>
      <c r="I61" s="75"/>
      <c r="J61" s="75"/>
      <c r="K61" s="75"/>
    </row>
    <row r="62" spans="1:11">
      <c r="A62" s="75"/>
      <c r="B62" s="75"/>
      <c r="C62" s="75"/>
      <c r="D62" s="75"/>
      <c r="E62" s="75"/>
      <c r="F62" s="75"/>
      <c r="G62" s="75"/>
      <c r="H62" s="75"/>
      <c r="I62" s="75"/>
      <c r="J62" s="75"/>
      <c r="K62" s="75"/>
    </row>
    <row r="63" spans="1:11">
      <c r="A63" s="75"/>
      <c r="B63" s="75"/>
      <c r="C63" s="75"/>
      <c r="D63" s="75"/>
      <c r="E63" s="75"/>
      <c r="F63" s="75"/>
      <c r="G63" s="75"/>
      <c r="H63" s="75"/>
      <c r="I63" s="75"/>
      <c r="J63" s="75"/>
      <c r="K63" s="75"/>
    </row>
    <row r="64" spans="1:11">
      <c r="A64" s="75"/>
      <c r="B64" s="75"/>
      <c r="C64" s="75"/>
      <c r="D64" s="75"/>
      <c r="E64" s="75"/>
      <c r="F64" s="75"/>
      <c r="G64" s="75"/>
      <c r="H64" s="75"/>
      <c r="I64" s="75"/>
      <c r="J64" s="75"/>
      <c r="K64" s="75"/>
    </row>
    <row r="65" spans="1:11">
      <c r="A65" s="75"/>
      <c r="B65" s="75"/>
      <c r="C65" s="75"/>
      <c r="D65" s="75"/>
      <c r="E65" s="75"/>
      <c r="F65" s="75"/>
      <c r="G65" s="75"/>
      <c r="H65" s="75"/>
      <c r="I65" s="75"/>
      <c r="J65" s="75"/>
      <c r="K65" s="75"/>
    </row>
    <row r="66" spans="1:11">
      <c r="A66" s="75"/>
      <c r="B66" s="75"/>
      <c r="C66" s="75"/>
      <c r="D66" s="75"/>
      <c r="E66" s="75"/>
      <c r="F66" s="75"/>
      <c r="G66" s="75"/>
      <c r="H66" s="75"/>
      <c r="I66" s="75"/>
      <c r="J66" s="75"/>
      <c r="K66" s="75"/>
    </row>
    <row r="67" spans="1:11">
      <c r="A67" s="75"/>
      <c r="B67" s="75"/>
      <c r="C67" s="75"/>
      <c r="D67" s="75"/>
      <c r="E67" s="75"/>
      <c r="F67" s="75"/>
      <c r="G67" s="75"/>
      <c r="H67" s="75"/>
      <c r="I67" s="75"/>
      <c r="J67" s="75"/>
      <c r="K67" s="75"/>
    </row>
    <row r="68" spans="1:11">
      <c r="A68" s="75"/>
      <c r="B68" s="75"/>
      <c r="C68" s="75"/>
      <c r="D68" s="75"/>
      <c r="E68" s="75"/>
      <c r="F68" s="75"/>
      <c r="G68" s="75"/>
      <c r="H68" s="75"/>
      <c r="I68" s="75"/>
      <c r="J68" s="75"/>
      <c r="K68" s="75"/>
    </row>
    <row r="69" spans="1:11">
      <c r="A69" s="75"/>
      <c r="B69" s="75"/>
      <c r="C69" s="75"/>
      <c r="D69" s="75"/>
      <c r="E69" s="75"/>
      <c r="F69" s="75"/>
      <c r="G69" s="75"/>
      <c r="H69" s="75"/>
      <c r="I69" s="75"/>
      <c r="J69" s="75"/>
      <c r="K69" s="75"/>
    </row>
    <row r="70" spans="1:11">
      <c r="A70" s="75"/>
      <c r="B70" s="75"/>
      <c r="C70" s="75"/>
      <c r="D70" s="75"/>
      <c r="E70" s="75"/>
      <c r="F70" s="75"/>
      <c r="G70" s="75"/>
      <c r="H70" s="75"/>
      <c r="I70" s="75"/>
      <c r="J70" s="75"/>
      <c r="K70" s="75"/>
    </row>
    <row r="71" spans="1:11">
      <c r="A71" s="75"/>
      <c r="B71" s="75"/>
      <c r="C71" s="75"/>
      <c r="D71" s="75"/>
      <c r="E71" s="75"/>
      <c r="F71" s="75"/>
      <c r="G71" s="75"/>
      <c r="H71" s="75"/>
      <c r="I71" s="75"/>
      <c r="J71" s="75"/>
      <c r="K71" s="75"/>
    </row>
    <row r="72" spans="1:11">
      <c r="A72" s="75"/>
      <c r="B72" s="75"/>
      <c r="C72" s="75"/>
      <c r="D72" s="75"/>
      <c r="E72" s="75"/>
      <c r="F72" s="75"/>
      <c r="G72" s="75"/>
      <c r="H72" s="75"/>
      <c r="I72" s="75"/>
      <c r="J72" s="75"/>
      <c r="K72" s="75"/>
    </row>
    <row r="73" spans="1:11">
      <c r="A73" s="75"/>
      <c r="B73" s="75"/>
      <c r="C73" s="75"/>
      <c r="D73" s="75"/>
      <c r="E73" s="75"/>
      <c r="F73" s="75"/>
      <c r="G73" s="75"/>
      <c r="H73" s="75"/>
      <c r="I73" s="75"/>
      <c r="J73" s="75"/>
      <c r="K73" s="75"/>
    </row>
    <row r="74" spans="1:11">
      <c r="A74" s="75"/>
      <c r="B74" s="75"/>
      <c r="C74" s="75"/>
      <c r="D74" s="75"/>
      <c r="E74" s="75"/>
      <c r="F74" s="75"/>
      <c r="G74" s="75"/>
      <c r="H74" s="75"/>
      <c r="I74" s="75"/>
      <c r="J74" s="75"/>
      <c r="K74" s="75"/>
    </row>
    <row r="75" spans="1:11">
      <c r="A75" s="75"/>
      <c r="B75" s="75"/>
      <c r="C75" s="75"/>
      <c r="D75" s="75"/>
      <c r="E75" s="75"/>
      <c r="F75" s="75"/>
      <c r="G75" s="75"/>
      <c r="H75" s="75"/>
      <c r="I75" s="75"/>
      <c r="J75" s="75"/>
      <c r="K75" s="75"/>
    </row>
    <row r="76" spans="1:11">
      <c r="A76" s="75"/>
      <c r="B76" s="75"/>
      <c r="C76" s="75"/>
      <c r="D76" s="75"/>
      <c r="E76" s="75"/>
      <c r="F76" s="75"/>
      <c r="G76" s="75"/>
      <c r="H76" s="75"/>
      <c r="I76" s="75"/>
      <c r="J76" s="75"/>
      <c r="K76" s="75"/>
    </row>
    <row r="77" spans="1:11">
      <c r="A77" s="75"/>
      <c r="B77" s="75"/>
      <c r="C77" s="75"/>
      <c r="D77" s="75"/>
      <c r="E77" s="75"/>
      <c r="F77" s="75"/>
      <c r="G77" s="75"/>
      <c r="H77" s="75"/>
      <c r="I77" s="75"/>
      <c r="J77" s="75"/>
      <c r="K77" s="75"/>
    </row>
    <row r="78" spans="1:11">
      <c r="A78" s="75"/>
      <c r="B78" s="75"/>
      <c r="C78" s="75"/>
      <c r="D78" s="75"/>
      <c r="E78" s="75"/>
      <c r="F78" s="75"/>
      <c r="G78" s="75"/>
      <c r="H78" s="75"/>
      <c r="I78" s="75"/>
      <c r="J78" s="75"/>
      <c r="K78" s="75"/>
    </row>
    <row r="79" spans="1:11">
      <c r="A79" s="75"/>
      <c r="B79" s="75"/>
      <c r="C79" s="75"/>
      <c r="D79" s="75"/>
      <c r="E79" s="75"/>
      <c r="F79" s="75"/>
      <c r="G79" s="75"/>
      <c r="H79" s="75"/>
      <c r="I79" s="75"/>
      <c r="J79" s="75"/>
      <c r="K79" s="75"/>
    </row>
    <row r="80" spans="1:11">
      <c r="A80" s="75"/>
      <c r="B80" s="75"/>
      <c r="C80" s="75"/>
      <c r="D80" s="75"/>
      <c r="E80" s="75"/>
      <c r="F80" s="75"/>
      <c r="G80" s="75"/>
      <c r="H80" s="75"/>
      <c r="I80" s="75"/>
      <c r="J80" s="75"/>
      <c r="K80" s="75"/>
    </row>
    <row r="81" spans="1:11">
      <c r="A81" s="75"/>
      <c r="B81" s="75"/>
      <c r="C81" s="75"/>
      <c r="D81" s="75"/>
      <c r="E81" s="75"/>
      <c r="F81" s="75"/>
      <c r="G81" s="75"/>
      <c r="H81" s="75"/>
      <c r="I81" s="75"/>
      <c r="J81" s="75"/>
      <c r="K81" s="75"/>
    </row>
    <row r="82" spans="1:11">
      <c r="A82" s="75"/>
      <c r="B82" s="75"/>
      <c r="C82" s="75"/>
      <c r="D82" s="75"/>
      <c r="E82" s="75"/>
      <c r="F82" s="75"/>
      <c r="G82" s="75"/>
      <c r="H82" s="75"/>
      <c r="I82" s="75"/>
      <c r="J82" s="75"/>
      <c r="K82" s="75"/>
    </row>
    <row r="83" spans="1:11">
      <c r="A83" s="75"/>
      <c r="B83" s="75"/>
      <c r="C83" s="75"/>
      <c r="D83" s="75"/>
      <c r="E83" s="75"/>
      <c r="F83" s="75"/>
      <c r="G83" s="75"/>
      <c r="H83" s="75"/>
      <c r="I83" s="75"/>
      <c r="J83" s="75"/>
      <c r="K83" s="75"/>
    </row>
    <row r="84" spans="1:11">
      <c r="A84" s="75"/>
      <c r="B84" s="75"/>
      <c r="C84" s="75"/>
      <c r="D84" s="75"/>
      <c r="E84" s="75"/>
      <c r="F84" s="75"/>
      <c r="G84" s="75"/>
      <c r="H84" s="75"/>
      <c r="I84" s="75"/>
      <c r="J84" s="75"/>
      <c r="K84" s="75"/>
    </row>
    <row r="85" spans="1:11">
      <c r="A85" s="75"/>
      <c r="B85" s="75"/>
      <c r="C85" s="75"/>
      <c r="D85" s="75"/>
      <c r="E85" s="75"/>
      <c r="F85" s="75"/>
      <c r="G85" s="75"/>
      <c r="H85" s="75"/>
      <c r="I85" s="75"/>
      <c r="J85" s="75"/>
      <c r="K85" s="75"/>
    </row>
    <row r="86" spans="1:11">
      <c r="A86" s="75"/>
      <c r="B86" s="75"/>
      <c r="C86" s="75"/>
      <c r="D86" s="75"/>
      <c r="E86" s="75"/>
      <c r="F86" s="75"/>
      <c r="G86" s="75"/>
      <c r="H86" s="75"/>
      <c r="I86" s="75"/>
      <c r="J86" s="75"/>
      <c r="K86" s="75"/>
    </row>
    <row r="87" spans="1:11">
      <c r="A87" s="75"/>
      <c r="B87" s="75"/>
      <c r="C87" s="75"/>
      <c r="D87" s="75"/>
      <c r="E87" s="75"/>
      <c r="F87" s="75"/>
      <c r="G87" s="75"/>
      <c r="H87" s="75"/>
      <c r="I87" s="75"/>
      <c r="J87" s="75"/>
      <c r="K87" s="75"/>
    </row>
    <row r="88" spans="1:11">
      <c r="A88" s="75"/>
      <c r="B88" s="75"/>
      <c r="C88" s="75"/>
      <c r="D88" s="75"/>
      <c r="E88" s="75"/>
      <c r="F88" s="75"/>
      <c r="G88" s="75"/>
      <c r="H88" s="75"/>
      <c r="I88" s="75"/>
      <c r="J88" s="75"/>
      <c r="K88" s="75"/>
    </row>
    <row r="89" spans="1:11">
      <c r="A89" s="75"/>
      <c r="B89" s="75"/>
      <c r="C89" s="75"/>
      <c r="D89" s="75"/>
      <c r="E89" s="75"/>
      <c r="F89" s="75"/>
      <c r="G89" s="75"/>
      <c r="H89" s="75"/>
      <c r="I89" s="75"/>
      <c r="J89" s="75"/>
      <c r="K89" s="75"/>
    </row>
    <row r="90" spans="1:11">
      <c r="A90" s="75"/>
      <c r="B90" s="75"/>
      <c r="C90" s="75"/>
      <c r="D90" s="75"/>
      <c r="E90" s="75"/>
      <c r="F90" s="75"/>
      <c r="G90" s="75"/>
      <c r="H90" s="75"/>
      <c r="I90" s="75"/>
      <c r="J90" s="75"/>
      <c r="K90" s="75"/>
    </row>
    <row r="91" spans="1:11">
      <c r="A91" s="75"/>
      <c r="B91" s="75"/>
      <c r="C91" s="75"/>
      <c r="D91" s="75"/>
      <c r="E91" s="75"/>
      <c r="F91" s="75"/>
      <c r="G91" s="75"/>
      <c r="H91" s="75"/>
      <c r="I91" s="75"/>
      <c r="J91" s="75"/>
      <c r="K91" s="75"/>
    </row>
    <row r="92" spans="1:11">
      <c r="A92" s="75"/>
      <c r="B92" s="75"/>
      <c r="C92" s="75"/>
      <c r="D92" s="75"/>
      <c r="E92" s="75"/>
      <c r="F92" s="75"/>
      <c r="G92" s="75"/>
      <c r="H92" s="75"/>
      <c r="I92" s="75"/>
      <c r="J92" s="75"/>
      <c r="K92" s="75"/>
    </row>
    <row r="93" spans="1:11">
      <c r="A93" s="75"/>
      <c r="B93" s="75"/>
      <c r="C93" s="75"/>
      <c r="D93" s="75"/>
      <c r="E93" s="75"/>
      <c r="F93" s="75"/>
      <c r="G93" s="75"/>
      <c r="H93" s="75"/>
      <c r="I93" s="75"/>
      <c r="J93" s="75"/>
      <c r="K93" s="75"/>
    </row>
    <row r="94" spans="1:11">
      <c r="A94" s="75"/>
      <c r="B94" s="75"/>
      <c r="C94" s="75"/>
      <c r="D94" s="75"/>
      <c r="E94" s="75"/>
      <c r="F94" s="75"/>
      <c r="G94" s="75"/>
      <c r="H94" s="75"/>
      <c r="I94" s="75"/>
      <c r="J94" s="75"/>
      <c r="K94" s="75"/>
    </row>
    <row r="95" spans="1:11">
      <c r="A95" s="75"/>
      <c r="B95" s="75"/>
      <c r="C95" s="75"/>
      <c r="D95" s="75"/>
      <c r="E95" s="75"/>
      <c r="F95" s="75"/>
      <c r="G95" s="75"/>
      <c r="H95" s="75"/>
      <c r="I95" s="75"/>
      <c r="J95" s="75"/>
      <c r="K95" s="75"/>
    </row>
    <row r="96" spans="1:11">
      <c r="A96" s="75"/>
      <c r="B96" s="75"/>
      <c r="C96" s="75"/>
      <c r="D96" s="75"/>
      <c r="E96" s="75"/>
      <c r="F96" s="75"/>
      <c r="G96" s="75"/>
      <c r="H96" s="75"/>
      <c r="I96" s="75"/>
      <c r="J96" s="75"/>
      <c r="K96" s="75"/>
    </row>
    <row r="97" spans="1:11">
      <c r="A97" s="75"/>
      <c r="B97" s="75"/>
      <c r="C97" s="75"/>
      <c r="D97" s="75"/>
      <c r="E97" s="75"/>
      <c r="F97" s="75"/>
      <c r="G97" s="75"/>
      <c r="H97" s="75"/>
      <c r="I97" s="75"/>
      <c r="J97" s="75"/>
      <c r="K97" s="75"/>
    </row>
    <row r="98" spans="1:11">
      <c r="A98" s="75"/>
      <c r="B98" s="75"/>
      <c r="C98" s="75"/>
      <c r="D98" s="75"/>
      <c r="E98" s="75"/>
      <c r="F98" s="75"/>
      <c r="G98" s="75"/>
      <c r="H98" s="75"/>
      <c r="I98" s="75"/>
      <c r="J98" s="75"/>
      <c r="K98" s="75"/>
    </row>
    <row r="99" spans="1:11">
      <c r="A99" s="75"/>
      <c r="B99" s="75"/>
      <c r="C99" s="75"/>
      <c r="D99" s="75"/>
      <c r="E99" s="75"/>
      <c r="F99" s="75"/>
      <c r="G99" s="75"/>
      <c r="H99" s="75"/>
      <c r="I99" s="75"/>
      <c r="J99" s="75"/>
      <c r="K99" s="75"/>
    </row>
    <row r="100" spans="1:11">
      <c r="A100" s="75"/>
      <c r="B100" s="75"/>
      <c r="C100" s="75"/>
      <c r="D100" s="75"/>
      <c r="E100" s="75"/>
      <c r="F100" s="75"/>
      <c r="G100" s="75"/>
      <c r="H100" s="75"/>
      <c r="I100" s="75"/>
      <c r="J100" s="75"/>
      <c r="K100" s="75"/>
    </row>
    <row r="101" spans="1:11">
      <c r="A101" s="75"/>
      <c r="B101" s="75"/>
      <c r="C101" s="75"/>
      <c r="D101" s="75"/>
      <c r="E101" s="75"/>
      <c r="F101" s="75"/>
      <c r="G101" s="75"/>
      <c r="H101" s="75"/>
      <c r="I101" s="75"/>
      <c r="J101" s="75"/>
      <c r="K101" s="75"/>
    </row>
    <row r="102" spans="1:11">
      <c r="A102" s="75"/>
      <c r="B102" s="75"/>
      <c r="C102" s="75"/>
      <c r="D102" s="75"/>
      <c r="E102" s="75"/>
      <c r="F102" s="75"/>
      <c r="G102" s="75"/>
      <c r="H102" s="75"/>
      <c r="I102" s="75"/>
      <c r="J102" s="75"/>
      <c r="K102" s="75"/>
    </row>
    <row r="103" spans="1:11">
      <c r="A103" s="75"/>
      <c r="B103" s="75"/>
      <c r="C103" s="75"/>
      <c r="D103" s="75"/>
      <c r="E103" s="75"/>
      <c r="F103" s="75"/>
      <c r="G103" s="75"/>
      <c r="H103" s="75"/>
      <c r="I103" s="75"/>
      <c r="J103" s="75"/>
      <c r="K103" s="75"/>
    </row>
    <row r="104" spans="1:11">
      <c r="A104" s="75"/>
      <c r="B104" s="75"/>
      <c r="C104" s="75"/>
      <c r="D104" s="75"/>
      <c r="E104" s="75"/>
      <c r="F104" s="75"/>
      <c r="G104" s="75"/>
      <c r="H104" s="75"/>
      <c r="I104" s="75"/>
      <c r="J104" s="75"/>
      <c r="K104" s="75"/>
    </row>
    <row r="105" spans="1:11">
      <c r="A105" s="75"/>
      <c r="B105" s="75"/>
      <c r="C105" s="75"/>
      <c r="D105" s="75"/>
      <c r="E105" s="75"/>
      <c r="F105" s="75"/>
      <c r="G105" s="75"/>
      <c r="H105" s="75"/>
      <c r="I105" s="75"/>
      <c r="J105" s="75"/>
      <c r="K105" s="75"/>
    </row>
    <row r="106" spans="1:11">
      <c r="A106" s="75"/>
      <c r="B106" s="75"/>
      <c r="C106" s="75"/>
      <c r="D106" s="75"/>
      <c r="E106" s="75"/>
      <c r="F106" s="75"/>
      <c r="G106" s="75"/>
      <c r="H106" s="75"/>
      <c r="I106" s="75"/>
      <c r="J106" s="75"/>
      <c r="K106" s="75"/>
    </row>
    <row r="107" spans="1:11">
      <c r="A107" s="75"/>
      <c r="B107" s="75"/>
      <c r="C107" s="75"/>
      <c r="D107" s="75"/>
      <c r="E107" s="75"/>
      <c r="F107" s="75"/>
      <c r="G107" s="75"/>
      <c r="H107" s="75"/>
      <c r="I107" s="75"/>
      <c r="J107" s="75"/>
      <c r="K107" s="75"/>
    </row>
    <row r="108" spans="1:11">
      <c r="A108" s="75"/>
      <c r="B108" s="75"/>
      <c r="C108" s="75"/>
      <c r="D108" s="75"/>
      <c r="E108" s="75"/>
      <c r="F108" s="75"/>
      <c r="G108" s="75"/>
      <c r="H108" s="75"/>
      <c r="I108" s="75"/>
      <c r="J108" s="75"/>
      <c r="K108" s="75"/>
    </row>
    <row r="109" spans="1:11">
      <c r="A109" s="75"/>
      <c r="B109" s="75"/>
      <c r="C109" s="75"/>
      <c r="D109" s="75"/>
      <c r="E109" s="75"/>
      <c r="F109" s="75"/>
      <c r="G109" s="75"/>
      <c r="H109" s="75"/>
      <c r="I109" s="75"/>
      <c r="J109" s="75"/>
      <c r="K109" s="75"/>
    </row>
    <row r="110" spans="1:11">
      <c r="A110" s="75"/>
      <c r="B110" s="75"/>
      <c r="C110" s="75"/>
      <c r="D110" s="75"/>
      <c r="E110" s="75"/>
      <c r="F110" s="75"/>
      <c r="G110" s="75"/>
      <c r="H110" s="75"/>
      <c r="I110" s="75"/>
      <c r="J110" s="75"/>
      <c r="K110" s="75"/>
    </row>
    <row r="111" spans="1:11">
      <c r="A111" s="75"/>
      <c r="B111" s="75"/>
      <c r="C111" s="75"/>
      <c r="D111" s="75"/>
      <c r="E111" s="75"/>
      <c r="F111" s="75"/>
      <c r="G111" s="75"/>
      <c r="H111" s="75"/>
      <c r="I111" s="75"/>
      <c r="J111" s="75"/>
      <c r="K111" s="75"/>
    </row>
    <row r="112" spans="1:11">
      <c r="A112" s="75"/>
      <c r="B112" s="75"/>
      <c r="C112" s="75"/>
      <c r="D112" s="75"/>
      <c r="E112" s="75"/>
      <c r="F112" s="75"/>
      <c r="G112" s="75"/>
      <c r="H112" s="75"/>
      <c r="I112" s="75"/>
      <c r="J112" s="75"/>
      <c r="K112" s="75"/>
    </row>
    <row r="113" spans="1:11">
      <c r="A113" s="75"/>
      <c r="B113" s="75"/>
      <c r="C113" s="75"/>
      <c r="D113" s="75"/>
      <c r="E113" s="75"/>
      <c r="F113" s="75"/>
      <c r="G113" s="75"/>
      <c r="H113" s="75"/>
      <c r="I113" s="75"/>
      <c r="J113" s="75"/>
      <c r="K113" s="75"/>
    </row>
    <row r="114" spans="1:11">
      <c r="A114" s="75"/>
      <c r="B114" s="75"/>
      <c r="C114" s="75"/>
      <c r="D114" s="75"/>
      <c r="E114" s="75"/>
      <c r="F114" s="75"/>
      <c r="G114" s="75"/>
      <c r="H114" s="75"/>
      <c r="I114" s="75"/>
      <c r="J114" s="75"/>
      <c r="K114" s="75"/>
    </row>
    <row r="115" spans="1:11">
      <c r="A115" s="75"/>
      <c r="B115" s="75"/>
      <c r="C115" s="75"/>
      <c r="D115" s="75"/>
      <c r="E115" s="75"/>
      <c r="F115" s="75"/>
      <c r="G115" s="75"/>
      <c r="H115" s="75"/>
      <c r="I115" s="75"/>
      <c r="J115" s="75"/>
      <c r="K115" s="75"/>
    </row>
    <row r="116" spans="1:11">
      <c r="A116" s="75"/>
      <c r="B116" s="75"/>
      <c r="C116" s="75"/>
      <c r="D116" s="75"/>
      <c r="E116" s="75"/>
      <c r="F116" s="75"/>
      <c r="G116" s="75"/>
      <c r="H116" s="75"/>
      <c r="I116" s="75"/>
      <c r="J116" s="75"/>
      <c r="K116" s="75"/>
    </row>
    <row r="117" spans="1:11">
      <c r="A117" s="75"/>
      <c r="B117" s="75"/>
      <c r="C117" s="75"/>
      <c r="D117" s="75"/>
      <c r="E117" s="75"/>
      <c r="F117" s="75"/>
      <c r="G117" s="75"/>
      <c r="H117" s="75"/>
      <c r="I117" s="75"/>
      <c r="J117" s="75"/>
      <c r="K117" s="75"/>
    </row>
    <row r="118" spans="1:11">
      <c r="A118" s="75"/>
      <c r="B118" s="75"/>
      <c r="C118" s="75"/>
      <c r="D118" s="75"/>
      <c r="E118" s="75"/>
      <c r="F118" s="75"/>
      <c r="G118" s="75"/>
      <c r="H118" s="75"/>
      <c r="I118" s="75"/>
      <c r="J118" s="75"/>
      <c r="K118" s="75"/>
    </row>
    <row r="119" spans="1:11">
      <c r="A119" s="75"/>
      <c r="B119" s="75"/>
      <c r="C119" s="75"/>
      <c r="D119" s="75"/>
      <c r="E119" s="75"/>
      <c r="F119" s="75"/>
      <c r="G119" s="75"/>
      <c r="H119" s="75"/>
      <c r="I119" s="75"/>
      <c r="J119" s="75"/>
      <c r="K119" s="75"/>
    </row>
    <row r="120" spans="1:11">
      <c r="A120" s="75"/>
      <c r="B120" s="75"/>
      <c r="C120" s="75"/>
      <c r="D120" s="75"/>
      <c r="E120" s="75"/>
      <c r="F120" s="75"/>
      <c r="G120" s="75"/>
      <c r="H120" s="75"/>
      <c r="I120" s="75"/>
      <c r="J120" s="75"/>
      <c r="K120" s="75"/>
    </row>
    <row r="121" spans="1:11">
      <c r="A121" s="75"/>
      <c r="B121" s="75"/>
      <c r="C121" s="75"/>
      <c r="D121" s="75"/>
      <c r="E121" s="75"/>
      <c r="F121" s="75"/>
      <c r="G121" s="75"/>
      <c r="H121" s="75"/>
      <c r="I121" s="75"/>
      <c r="J121" s="75"/>
      <c r="K121" s="75"/>
    </row>
    <row r="122" spans="1:11">
      <c r="A122" s="75"/>
      <c r="B122" s="75"/>
      <c r="C122" s="75"/>
      <c r="D122" s="75"/>
      <c r="E122" s="75"/>
      <c r="F122" s="75"/>
      <c r="G122" s="75"/>
      <c r="H122" s="75"/>
      <c r="I122" s="75"/>
      <c r="J122" s="75"/>
      <c r="K122" s="75"/>
    </row>
    <row r="123" spans="1:11">
      <c r="A123" s="75"/>
      <c r="B123" s="75"/>
      <c r="C123" s="75"/>
      <c r="D123" s="75"/>
      <c r="E123" s="75"/>
      <c r="F123" s="75"/>
      <c r="G123" s="75"/>
      <c r="H123" s="75"/>
      <c r="I123" s="75"/>
      <c r="J123" s="75"/>
      <c r="K123" s="75"/>
    </row>
    <row r="124" spans="1:11">
      <c r="A124" s="75"/>
      <c r="B124" s="75"/>
      <c r="C124" s="75"/>
      <c r="D124" s="75"/>
      <c r="E124" s="75"/>
      <c r="F124" s="75"/>
      <c r="G124" s="75"/>
      <c r="H124" s="75"/>
      <c r="I124" s="75"/>
      <c r="J124" s="75"/>
      <c r="K124" s="75"/>
    </row>
    <row r="125" spans="1:11">
      <c r="A125" s="75"/>
      <c r="B125" s="75"/>
      <c r="C125" s="75"/>
      <c r="D125" s="75"/>
      <c r="E125" s="75"/>
      <c r="F125" s="75"/>
      <c r="G125" s="75"/>
      <c r="H125" s="75"/>
      <c r="I125" s="75"/>
      <c r="J125" s="75"/>
      <c r="K125" s="75"/>
    </row>
    <row r="126" spans="1:11">
      <c r="A126" s="75"/>
      <c r="B126" s="75"/>
      <c r="C126" s="75"/>
      <c r="D126" s="75"/>
      <c r="E126" s="75"/>
      <c r="F126" s="75"/>
      <c r="G126" s="75"/>
      <c r="H126" s="75"/>
      <c r="I126" s="75"/>
      <c r="J126" s="75"/>
      <c r="K126" s="75"/>
    </row>
    <row r="127" spans="1:11">
      <c r="A127" s="75"/>
      <c r="B127" s="75"/>
      <c r="C127" s="75"/>
      <c r="D127" s="75"/>
      <c r="E127" s="75"/>
      <c r="F127" s="75"/>
      <c r="G127" s="75"/>
      <c r="H127" s="75"/>
      <c r="I127" s="75"/>
      <c r="J127" s="75"/>
      <c r="K127" s="75"/>
    </row>
    <row r="128" spans="1:11">
      <c r="A128" s="75"/>
      <c r="B128" s="75"/>
      <c r="C128" s="75"/>
      <c r="D128" s="75"/>
      <c r="E128" s="75"/>
      <c r="F128" s="75"/>
      <c r="G128" s="75"/>
      <c r="H128" s="75"/>
      <c r="I128" s="75"/>
      <c r="J128" s="75"/>
      <c r="K128" s="75"/>
    </row>
    <row r="129" spans="1:11">
      <c r="A129" s="75"/>
      <c r="B129" s="75"/>
      <c r="C129" s="75"/>
      <c r="D129" s="75"/>
      <c r="E129" s="75"/>
      <c r="F129" s="75"/>
      <c r="G129" s="75"/>
      <c r="H129" s="75"/>
      <c r="I129" s="75"/>
      <c r="J129" s="75"/>
      <c r="K129" s="75"/>
    </row>
    <row r="130" spans="1:11">
      <c r="A130" s="75"/>
      <c r="B130" s="75"/>
      <c r="C130" s="75"/>
      <c r="D130" s="75"/>
      <c r="E130" s="75"/>
      <c r="F130" s="75"/>
      <c r="G130" s="75"/>
      <c r="H130" s="75"/>
      <c r="I130" s="75"/>
      <c r="J130" s="75"/>
      <c r="K130" s="75"/>
    </row>
    <row r="131" spans="1:11">
      <c r="A131" s="75"/>
      <c r="B131" s="75"/>
      <c r="C131" s="75"/>
      <c r="D131" s="75"/>
      <c r="E131" s="75"/>
      <c r="F131" s="75"/>
      <c r="G131" s="75"/>
      <c r="H131" s="75"/>
      <c r="I131" s="75"/>
      <c r="J131" s="75"/>
      <c r="K131" s="75"/>
    </row>
    <row r="132" spans="1:11">
      <c r="A132" s="75"/>
      <c r="B132" s="75"/>
      <c r="C132" s="75"/>
      <c r="D132" s="75"/>
      <c r="E132" s="75"/>
      <c r="F132" s="75"/>
      <c r="G132" s="75"/>
      <c r="H132" s="75"/>
      <c r="I132" s="75"/>
      <c r="J132" s="75"/>
      <c r="K132" s="75"/>
    </row>
    <row r="133" spans="1:11">
      <c r="A133" s="75"/>
      <c r="B133" s="75"/>
      <c r="C133" s="75"/>
      <c r="D133" s="75"/>
      <c r="E133" s="75"/>
      <c r="F133" s="75"/>
      <c r="G133" s="75"/>
      <c r="H133" s="75"/>
      <c r="I133" s="75"/>
      <c r="J133" s="75"/>
      <c r="K133" s="75"/>
    </row>
    <row r="134" spans="1:11">
      <c r="A134" s="75"/>
      <c r="B134" s="75"/>
      <c r="C134" s="75"/>
      <c r="D134" s="75"/>
      <c r="E134" s="75"/>
      <c r="F134" s="75"/>
      <c r="G134" s="75"/>
      <c r="H134" s="75"/>
      <c r="I134" s="75"/>
      <c r="J134" s="75"/>
      <c r="K134" s="75"/>
    </row>
    <row r="135" spans="1:11">
      <c r="A135" s="75"/>
      <c r="B135" s="75"/>
      <c r="C135" s="75"/>
      <c r="D135" s="75"/>
      <c r="E135" s="75"/>
      <c r="F135" s="75"/>
      <c r="G135" s="75"/>
      <c r="H135" s="75"/>
      <c r="I135" s="75"/>
      <c r="J135" s="75"/>
      <c r="K135" s="75"/>
    </row>
    <row r="136" spans="1:11">
      <c r="A136" s="75"/>
      <c r="B136" s="75"/>
      <c r="C136" s="75"/>
      <c r="D136" s="75"/>
      <c r="E136" s="75"/>
      <c r="F136" s="75"/>
      <c r="G136" s="75"/>
      <c r="H136" s="75"/>
      <c r="I136" s="75"/>
      <c r="J136" s="75"/>
      <c r="K136" s="75"/>
    </row>
    <row r="137" spans="1:11">
      <c r="A137" s="75"/>
      <c r="B137" s="75"/>
      <c r="C137" s="75"/>
      <c r="D137" s="75"/>
      <c r="E137" s="75"/>
      <c r="F137" s="75"/>
      <c r="G137" s="75"/>
      <c r="H137" s="75"/>
      <c r="I137" s="75"/>
      <c r="J137" s="75"/>
      <c r="K137" s="75"/>
    </row>
    <row r="138" spans="1:11">
      <c r="A138" s="75"/>
      <c r="B138" s="75"/>
      <c r="C138" s="75"/>
      <c r="D138" s="75"/>
      <c r="E138" s="75"/>
      <c r="F138" s="75"/>
      <c r="G138" s="75"/>
      <c r="H138" s="75"/>
      <c r="I138" s="75"/>
      <c r="J138" s="75"/>
      <c r="K138" s="75"/>
    </row>
    <row r="139" spans="1:11">
      <c r="A139" s="75"/>
      <c r="B139" s="75"/>
      <c r="C139" s="75"/>
      <c r="D139" s="75"/>
      <c r="E139" s="75"/>
      <c r="F139" s="75"/>
      <c r="G139" s="75"/>
      <c r="H139" s="75"/>
      <c r="I139" s="75"/>
      <c r="J139" s="75"/>
      <c r="K139" s="75"/>
    </row>
    <row r="140" spans="1:11">
      <c r="A140" s="75"/>
      <c r="B140" s="75"/>
      <c r="C140" s="75"/>
      <c r="D140" s="75"/>
      <c r="E140" s="75"/>
      <c r="F140" s="75"/>
      <c r="G140" s="75"/>
      <c r="H140" s="75"/>
      <c r="I140" s="75"/>
      <c r="J140" s="75"/>
      <c r="K140" s="75"/>
    </row>
    <row r="141" spans="1:11">
      <c r="A141" s="75"/>
      <c r="B141" s="75"/>
      <c r="C141" s="75"/>
      <c r="D141" s="75"/>
      <c r="E141" s="75"/>
      <c r="F141" s="75"/>
      <c r="G141" s="75"/>
      <c r="H141" s="75"/>
      <c r="I141" s="75"/>
      <c r="J141" s="75"/>
      <c r="K141" s="75"/>
    </row>
    <row r="142" spans="1:11">
      <c r="A142" s="75"/>
      <c r="B142" s="75"/>
      <c r="C142" s="75"/>
      <c r="D142" s="75"/>
      <c r="E142" s="75"/>
      <c r="F142" s="75"/>
      <c r="G142" s="75"/>
      <c r="H142" s="75"/>
      <c r="I142" s="75"/>
      <c r="J142" s="75"/>
      <c r="K142" s="75"/>
    </row>
    <row r="143" spans="1:11">
      <c r="A143" s="75"/>
      <c r="B143" s="75"/>
      <c r="C143" s="75"/>
      <c r="D143" s="75"/>
      <c r="E143" s="75"/>
      <c r="F143" s="75"/>
      <c r="G143" s="75"/>
      <c r="H143" s="75"/>
      <c r="I143" s="75"/>
      <c r="J143" s="75"/>
      <c r="K143" s="75"/>
    </row>
    <row r="144" spans="1:11">
      <c r="A144" s="75"/>
      <c r="B144" s="75"/>
      <c r="C144" s="75"/>
      <c r="D144" s="75"/>
      <c r="E144" s="75"/>
      <c r="F144" s="75"/>
      <c r="G144" s="75"/>
      <c r="H144" s="75"/>
      <c r="I144" s="75"/>
      <c r="J144" s="75"/>
      <c r="K144" s="75"/>
    </row>
    <row r="145" spans="1:11">
      <c r="A145" s="75"/>
      <c r="B145" s="75"/>
      <c r="C145" s="75"/>
      <c r="D145" s="75"/>
      <c r="E145" s="75"/>
      <c r="F145" s="75"/>
      <c r="G145" s="75"/>
      <c r="H145" s="75"/>
      <c r="I145" s="75"/>
      <c r="J145" s="75"/>
      <c r="K145" s="75"/>
    </row>
    <row r="146" spans="1:11">
      <c r="A146" s="75"/>
      <c r="B146" s="75"/>
      <c r="C146" s="75"/>
      <c r="D146" s="75"/>
      <c r="E146" s="75"/>
      <c r="F146" s="75"/>
      <c r="G146" s="75"/>
      <c r="H146" s="75"/>
      <c r="I146" s="75"/>
      <c r="J146" s="75"/>
      <c r="K146" s="75"/>
    </row>
    <row r="147" spans="1:11">
      <c r="A147" s="75"/>
      <c r="B147" s="75"/>
      <c r="C147" s="75"/>
      <c r="D147" s="75"/>
      <c r="E147" s="75"/>
      <c r="F147" s="75"/>
      <c r="G147" s="75"/>
      <c r="H147" s="75"/>
      <c r="I147" s="75"/>
      <c r="J147" s="75"/>
      <c r="K147" s="75"/>
    </row>
    <row r="148" spans="1:11">
      <c r="A148" s="75"/>
      <c r="B148" s="75"/>
      <c r="C148" s="75"/>
      <c r="D148" s="75"/>
      <c r="E148" s="75"/>
      <c r="F148" s="75"/>
      <c r="G148" s="75"/>
      <c r="H148" s="75"/>
      <c r="I148" s="75"/>
      <c r="J148" s="75"/>
      <c r="K148" s="75"/>
    </row>
    <row r="149" spans="1:11">
      <c r="A149" s="75"/>
      <c r="B149" s="75"/>
      <c r="C149" s="75"/>
      <c r="D149" s="75"/>
      <c r="E149" s="75"/>
      <c r="F149" s="75"/>
      <c r="G149" s="75"/>
      <c r="H149" s="75"/>
      <c r="I149" s="75"/>
      <c r="J149" s="75"/>
      <c r="K149" s="75"/>
    </row>
    <row r="150" spans="1:11">
      <c r="A150" s="75"/>
      <c r="B150" s="75"/>
      <c r="C150" s="75"/>
      <c r="D150" s="75"/>
      <c r="E150" s="75"/>
      <c r="F150" s="75"/>
      <c r="G150" s="75"/>
      <c r="H150" s="75"/>
      <c r="I150" s="75"/>
      <c r="J150" s="75"/>
      <c r="K150" s="75"/>
    </row>
    <row r="151" spans="1:11">
      <c r="A151" s="75"/>
      <c r="B151" s="75"/>
      <c r="C151" s="75"/>
      <c r="D151" s="75"/>
      <c r="E151" s="75"/>
      <c r="F151" s="75"/>
      <c r="G151" s="75"/>
      <c r="H151" s="75"/>
      <c r="I151" s="75"/>
      <c r="J151" s="75"/>
      <c r="K151" s="75"/>
    </row>
    <row r="152" spans="1:11">
      <c r="A152" s="75"/>
      <c r="B152" s="75"/>
      <c r="C152" s="75"/>
      <c r="D152" s="75"/>
      <c r="E152" s="75"/>
      <c r="F152" s="75"/>
      <c r="G152" s="75"/>
      <c r="H152" s="75"/>
      <c r="I152" s="75"/>
      <c r="J152" s="75"/>
      <c r="K152" s="75"/>
    </row>
    <row r="153" spans="1:11">
      <c r="A153" s="75"/>
      <c r="B153" s="75"/>
      <c r="C153" s="75"/>
      <c r="D153" s="75"/>
      <c r="E153" s="75"/>
      <c r="F153" s="75"/>
      <c r="G153" s="75"/>
      <c r="H153" s="75"/>
      <c r="I153" s="75"/>
      <c r="J153" s="75"/>
      <c r="K153" s="75"/>
    </row>
    <row r="154" spans="1:11">
      <c r="A154" s="75"/>
      <c r="B154" s="75"/>
      <c r="C154" s="75"/>
      <c r="D154" s="75"/>
      <c r="E154" s="75"/>
      <c r="F154" s="75"/>
      <c r="G154" s="75"/>
      <c r="H154" s="75"/>
      <c r="I154" s="75"/>
      <c r="J154" s="75"/>
      <c r="K154" s="75"/>
    </row>
    <row r="155" spans="1:11">
      <c r="A155" s="75"/>
      <c r="B155" s="75"/>
      <c r="C155" s="75"/>
      <c r="D155" s="75"/>
      <c r="E155" s="75"/>
      <c r="F155" s="75"/>
      <c r="G155" s="75"/>
      <c r="H155" s="75"/>
      <c r="I155" s="75"/>
      <c r="J155" s="75"/>
      <c r="K155" s="75"/>
    </row>
    <row r="156" spans="1:11">
      <c r="A156" s="75"/>
      <c r="B156" s="75"/>
      <c r="C156" s="75"/>
      <c r="D156" s="75"/>
      <c r="E156" s="75"/>
      <c r="F156" s="75"/>
      <c r="G156" s="75"/>
      <c r="H156" s="75"/>
      <c r="I156" s="75"/>
      <c r="J156" s="75"/>
      <c r="K156" s="75"/>
    </row>
    <row r="157" spans="1:11">
      <c r="A157" s="75"/>
      <c r="B157" s="75"/>
      <c r="C157" s="75"/>
      <c r="D157" s="75"/>
      <c r="E157" s="75"/>
      <c r="F157" s="75"/>
      <c r="G157" s="75"/>
      <c r="H157" s="75"/>
      <c r="I157" s="75"/>
      <c r="J157" s="75"/>
      <c r="K157" s="75"/>
    </row>
    <row r="158" spans="1:11">
      <c r="A158" s="75"/>
      <c r="B158" s="75"/>
      <c r="C158" s="75"/>
      <c r="D158" s="75"/>
      <c r="E158" s="75"/>
      <c r="F158" s="75"/>
      <c r="G158" s="75"/>
      <c r="H158" s="75"/>
      <c r="I158" s="75"/>
      <c r="J158" s="75"/>
      <c r="K158" s="75"/>
    </row>
    <row r="159" spans="1:11">
      <c r="A159" s="75"/>
      <c r="B159" s="75"/>
      <c r="C159" s="75"/>
      <c r="D159" s="75"/>
      <c r="E159" s="75"/>
      <c r="F159" s="75"/>
      <c r="G159" s="75"/>
      <c r="H159" s="75"/>
      <c r="I159" s="75"/>
      <c r="J159" s="75"/>
      <c r="K159" s="75"/>
    </row>
    <row r="160" spans="1:11">
      <c r="A160" s="75"/>
      <c r="B160" s="75"/>
      <c r="C160" s="75"/>
      <c r="D160" s="75"/>
      <c r="E160" s="75"/>
      <c r="F160" s="75"/>
      <c r="G160" s="75"/>
      <c r="H160" s="75"/>
      <c r="I160" s="75"/>
      <c r="J160" s="75"/>
      <c r="K160" s="75"/>
    </row>
    <row r="161" spans="1:11">
      <c r="A161" s="75"/>
      <c r="B161" s="75"/>
      <c r="C161" s="75"/>
      <c r="D161" s="75"/>
      <c r="E161" s="75"/>
      <c r="F161" s="75"/>
      <c r="G161" s="75"/>
      <c r="H161" s="75"/>
      <c r="I161" s="75"/>
      <c r="J161" s="75"/>
      <c r="K161" s="75"/>
    </row>
    <row r="162" spans="1:11">
      <c r="A162" s="75"/>
      <c r="B162" s="75"/>
      <c r="C162" s="75"/>
      <c r="D162" s="75"/>
      <c r="E162" s="75"/>
      <c r="F162" s="75"/>
      <c r="G162" s="75"/>
      <c r="H162" s="75"/>
      <c r="I162" s="75"/>
      <c r="J162" s="75"/>
      <c r="K162" s="75"/>
    </row>
    <row r="163" spans="1:11">
      <c r="A163" s="75"/>
      <c r="B163" s="75"/>
      <c r="C163" s="75"/>
      <c r="D163" s="75"/>
      <c r="E163" s="75"/>
      <c r="F163" s="75"/>
      <c r="G163" s="75"/>
      <c r="H163" s="75"/>
      <c r="I163" s="75"/>
      <c r="J163" s="75"/>
      <c r="K163" s="75"/>
    </row>
    <row r="164" spans="1:11">
      <c r="A164" s="75"/>
      <c r="B164" s="75"/>
      <c r="C164" s="75"/>
      <c r="D164" s="75"/>
      <c r="E164" s="75"/>
      <c r="F164" s="75"/>
      <c r="G164" s="75"/>
      <c r="H164" s="75"/>
      <c r="I164" s="75"/>
      <c r="J164" s="75"/>
      <c r="K164" s="75"/>
    </row>
    <row r="165" spans="1:11">
      <c r="A165" s="75"/>
      <c r="B165" s="75"/>
      <c r="C165" s="75"/>
      <c r="D165" s="75"/>
      <c r="E165" s="75"/>
      <c r="F165" s="75"/>
      <c r="G165" s="75"/>
      <c r="H165" s="75"/>
      <c r="I165" s="75"/>
      <c r="J165" s="75"/>
      <c r="K165" s="75"/>
    </row>
    <row r="166" spans="1:11">
      <c r="A166" s="75"/>
      <c r="B166" s="75"/>
      <c r="C166" s="75"/>
      <c r="D166" s="75"/>
      <c r="E166" s="75"/>
      <c r="F166" s="75"/>
      <c r="G166" s="75"/>
      <c r="H166" s="75"/>
      <c r="I166" s="75"/>
      <c r="J166" s="75"/>
      <c r="K166" s="75"/>
    </row>
    <row r="167" spans="1:11">
      <c r="A167" s="75"/>
      <c r="B167" s="75"/>
      <c r="C167" s="75"/>
      <c r="D167" s="75"/>
      <c r="E167" s="75"/>
      <c r="F167" s="75"/>
      <c r="G167" s="75"/>
      <c r="H167" s="75"/>
      <c r="I167" s="75"/>
      <c r="J167" s="75"/>
      <c r="K167" s="75"/>
    </row>
    <row r="168" spans="1:11">
      <c r="A168" s="75"/>
      <c r="B168" s="75"/>
      <c r="C168" s="75"/>
      <c r="D168" s="75"/>
      <c r="E168" s="75"/>
      <c r="F168" s="75"/>
      <c r="G168" s="75"/>
      <c r="H168" s="75"/>
      <c r="I168" s="75"/>
      <c r="J168" s="75"/>
      <c r="K168" s="75"/>
    </row>
    <row r="169" spans="1:11">
      <c r="A169" s="75"/>
      <c r="B169" s="75"/>
      <c r="C169" s="75"/>
      <c r="D169" s="75"/>
      <c r="E169" s="75"/>
      <c r="F169" s="75"/>
      <c r="G169" s="75"/>
      <c r="H169" s="75"/>
      <c r="I169" s="75"/>
      <c r="J169" s="75"/>
      <c r="K169" s="75"/>
    </row>
    <row r="170" spans="1:11">
      <c r="A170" s="75"/>
      <c r="B170" s="75"/>
      <c r="C170" s="75"/>
      <c r="D170" s="75"/>
      <c r="E170" s="75"/>
      <c r="F170" s="75"/>
      <c r="G170" s="75"/>
      <c r="H170" s="75"/>
      <c r="I170" s="75"/>
      <c r="J170" s="75"/>
      <c r="K170" s="75"/>
    </row>
    <row r="171" spans="1:11">
      <c r="A171" s="75"/>
      <c r="B171" s="75"/>
      <c r="C171" s="75"/>
      <c r="D171" s="75"/>
      <c r="E171" s="75"/>
      <c r="F171" s="75"/>
      <c r="G171" s="75"/>
      <c r="H171" s="75"/>
      <c r="I171" s="75"/>
      <c r="J171" s="75"/>
      <c r="K171" s="75"/>
    </row>
    <row r="172" spans="1:11">
      <c r="A172" s="75"/>
      <c r="B172" s="75"/>
      <c r="C172" s="75"/>
      <c r="D172" s="75"/>
      <c r="E172" s="75"/>
      <c r="F172" s="75"/>
      <c r="G172" s="75"/>
      <c r="H172" s="75"/>
      <c r="I172" s="75"/>
      <c r="J172" s="75"/>
      <c r="K172" s="75"/>
    </row>
    <row r="173" spans="1:11">
      <c r="A173" s="75"/>
      <c r="B173" s="75"/>
      <c r="C173" s="75"/>
      <c r="D173" s="75"/>
      <c r="E173" s="75"/>
      <c r="F173" s="75"/>
      <c r="G173" s="75"/>
      <c r="H173" s="75"/>
      <c r="I173" s="75"/>
      <c r="J173" s="75"/>
      <c r="K173" s="75"/>
    </row>
    <row r="174" spans="1:11">
      <c r="A174" s="75"/>
      <c r="B174" s="75"/>
      <c r="C174" s="75"/>
      <c r="D174" s="75"/>
      <c r="E174" s="75"/>
      <c r="F174" s="75"/>
      <c r="G174" s="75"/>
      <c r="H174" s="75"/>
      <c r="I174" s="75"/>
      <c r="J174" s="75"/>
      <c r="K174" s="75"/>
    </row>
    <row r="175" spans="1:11">
      <c r="A175" s="75"/>
      <c r="B175" s="75"/>
      <c r="C175" s="75"/>
      <c r="D175" s="75"/>
      <c r="E175" s="75"/>
      <c r="F175" s="75"/>
      <c r="G175" s="75"/>
      <c r="H175" s="75"/>
      <c r="I175" s="75"/>
      <c r="J175" s="75"/>
      <c r="K175" s="75"/>
    </row>
    <row r="176" spans="1:11">
      <c r="A176" s="75"/>
      <c r="B176" s="75"/>
      <c r="C176" s="75"/>
      <c r="D176" s="75"/>
      <c r="E176" s="75"/>
      <c r="F176" s="75"/>
      <c r="G176" s="75"/>
      <c r="H176" s="75"/>
      <c r="I176" s="75"/>
      <c r="J176" s="75"/>
      <c r="K176" s="75"/>
    </row>
    <row r="177" spans="1:11">
      <c r="A177" s="75"/>
      <c r="B177" s="75"/>
      <c r="C177" s="75"/>
      <c r="D177" s="75"/>
      <c r="E177" s="75"/>
      <c r="F177" s="75"/>
      <c r="G177" s="75"/>
      <c r="H177" s="75"/>
      <c r="I177" s="75"/>
      <c r="J177" s="75"/>
      <c r="K177" s="75"/>
    </row>
    <row r="178" spans="1:11">
      <c r="A178" s="75"/>
      <c r="B178" s="75"/>
      <c r="C178" s="75"/>
      <c r="D178" s="75"/>
      <c r="E178" s="75"/>
      <c r="F178" s="75"/>
      <c r="G178" s="75"/>
      <c r="H178" s="75"/>
      <c r="I178" s="75"/>
      <c r="J178" s="75"/>
      <c r="K178" s="75"/>
    </row>
    <row r="179" spans="1:11">
      <c r="A179" s="75"/>
      <c r="B179" s="75"/>
      <c r="C179" s="75"/>
      <c r="D179" s="75"/>
      <c r="E179" s="75"/>
      <c r="F179" s="75"/>
      <c r="G179" s="75"/>
      <c r="H179" s="75"/>
      <c r="I179" s="75"/>
      <c r="J179" s="75"/>
      <c r="K179" s="75"/>
    </row>
    <row r="180" spans="1:11">
      <c r="A180" s="75"/>
      <c r="B180" s="75"/>
      <c r="C180" s="75"/>
      <c r="D180" s="75"/>
      <c r="E180" s="75"/>
      <c r="F180" s="75"/>
      <c r="G180" s="75"/>
      <c r="H180" s="75"/>
      <c r="I180" s="75"/>
      <c r="J180" s="75"/>
      <c r="K180" s="75"/>
    </row>
    <row r="181" spans="1:11">
      <c r="A181" s="75"/>
      <c r="B181" s="75"/>
      <c r="C181" s="75"/>
      <c r="D181" s="75"/>
      <c r="E181" s="75"/>
      <c r="F181" s="75"/>
      <c r="G181" s="75"/>
      <c r="H181" s="75"/>
      <c r="I181" s="75"/>
      <c r="J181" s="75"/>
      <c r="K181" s="75"/>
    </row>
    <row r="182" spans="1:11">
      <c r="A182" s="75"/>
      <c r="B182" s="75"/>
      <c r="C182" s="75"/>
      <c r="D182" s="75"/>
      <c r="E182" s="75"/>
      <c r="F182" s="75"/>
      <c r="G182" s="75"/>
      <c r="H182" s="75"/>
      <c r="I182" s="75"/>
      <c r="J182" s="75"/>
      <c r="K182" s="75"/>
    </row>
    <row r="183" spans="1:11">
      <c r="A183" s="75"/>
      <c r="B183" s="75"/>
      <c r="C183" s="75"/>
      <c r="D183" s="75"/>
      <c r="E183" s="75"/>
      <c r="F183" s="75"/>
      <c r="G183" s="75"/>
      <c r="H183" s="75"/>
      <c r="I183" s="75"/>
      <c r="J183" s="75"/>
      <c r="K183" s="75"/>
    </row>
    <row r="184" spans="1:11">
      <c r="A184" s="75"/>
      <c r="B184" s="75"/>
      <c r="C184" s="75"/>
      <c r="D184" s="75"/>
      <c r="E184" s="75"/>
      <c r="F184" s="75"/>
      <c r="G184" s="75"/>
      <c r="H184" s="75"/>
      <c r="I184" s="75"/>
      <c r="J184" s="75"/>
      <c r="K184" s="75"/>
    </row>
    <row r="185" spans="1:11">
      <c r="A185" s="75"/>
      <c r="B185" s="75"/>
      <c r="C185" s="75"/>
      <c r="D185" s="75"/>
      <c r="E185" s="75"/>
      <c r="F185" s="75"/>
      <c r="G185" s="75"/>
      <c r="H185" s="75"/>
      <c r="I185" s="75"/>
      <c r="J185" s="75"/>
      <c r="K185" s="75"/>
    </row>
    <row r="186" spans="1:11">
      <c r="A186" s="75"/>
      <c r="B186" s="75"/>
      <c r="C186" s="75"/>
      <c r="D186" s="75"/>
      <c r="E186" s="75"/>
      <c r="F186" s="75"/>
      <c r="G186" s="75"/>
      <c r="H186" s="75"/>
      <c r="I186" s="75"/>
      <c r="J186" s="75"/>
      <c r="K186" s="75"/>
    </row>
    <row r="187" spans="1:11">
      <c r="A187" s="75"/>
      <c r="B187" s="75"/>
      <c r="C187" s="75"/>
      <c r="D187" s="75"/>
      <c r="E187" s="75"/>
      <c r="F187" s="75"/>
      <c r="G187" s="75"/>
      <c r="H187" s="75"/>
      <c r="I187" s="75"/>
      <c r="J187" s="75"/>
      <c r="K187" s="75"/>
    </row>
    <row r="188" spans="1:11">
      <c r="A188" s="75"/>
      <c r="B188" s="75"/>
      <c r="C188" s="75"/>
      <c r="D188" s="75"/>
      <c r="E188" s="75"/>
      <c r="F188" s="75"/>
      <c r="G188" s="75"/>
      <c r="H188" s="75"/>
      <c r="I188" s="75"/>
      <c r="J188" s="75"/>
      <c r="K188" s="75"/>
    </row>
    <row r="189" spans="1:11">
      <c r="A189" s="75"/>
      <c r="B189" s="75"/>
      <c r="C189" s="75"/>
      <c r="D189" s="75"/>
      <c r="E189" s="75"/>
      <c r="F189" s="75"/>
      <c r="G189" s="75"/>
      <c r="H189" s="75"/>
      <c r="I189" s="75"/>
      <c r="J189" s="75"/>
      <c r="K189" s="75"/>
    </row>
    <row r="190" spans="1:11">
      <c r="A190" s="75"/>
      <c r="B190" s="75"/>
      <c r="C190" s="75"/>
      <c r="D190" s="75"/>
      <c r="E190" s="75"/>
      <c r="F190" s="75"/>
      <c r="G190" s="75"/>
      <c r="H190" s="75"/>
      <c r="I190" s="75"/>
      <c r="J190" s="75"/>
      <c r="K190" s="75"/>
    </row>
    <row r="191" spans="1:11">
      <c r="A191" s="75"/>
      <c r="B191" s="75"/>
      <c r="C191" s="75"/>
      <c r="D191" s="75"/>
      <c r="E191" s="75"/>
      <c r="F191" s="75"/>
      <c r="G191" s="75"/>
      <c r="H191" s="75"/>
      <c r="I191" s="75"/>
      <c r="J191" s="75"/>
      <c r="K191" s="75"/>
    </row>
    <row r="192" spans="1:11">
      <c r="A192" s="75"/>
      <c r="B192" s="75"/>
      <c r="C192" s="75"/>
      <c r="D192" s="75"/>
      <c r="E192" s="75"/>
      <c r="F192" s="75"/>
      <c r="G192" s="75"/>
      <c r="H192" s="75"/>
      <c r="I192" s="75"/>
      <c r="J192" s="75"/>
      <c r="K192" s="75"/>
    </row>
    <row r="193" spans="1:11">
      <c r="A193" s="75"/>
      <c r="B193" s="75"/>
      <c r="C193" s="75"/>
      <c r="D193" s="75"/>
      <c r="E193" s="75"/>
      <c r="F193" s="75"/>
      <c r="G193" s="75"/>
      <c r="H193" s="75"/>
      <c r="I193" s="75"/>
      <c r="J193" s="75"/>
      <c r="K193" s="75"/>
    </row>
    <row r="194" spans="1:11">
      <c r="A194" s="75"/>
      <c r="B194" s="75"/>
      <c r="C194" s="75"/>
      <c r="D194" s="75"/>
      <c r="E194" s="75"/>
      <c r="F194" s="75"/>
      <c r="G194" s="75"/>
      <c r="H194" s="75"/>
      <c r="I194" s="75"/>
      <c r="J194" s="75"/>
      <c r="K194" s="75"/>
    </row>
    <row r="195" spans="1:11">
      <c r="A195" s="75"/>
      <c r="B195" s="75"/>
      <c r="C195" s="75"/>
      <c r="D195" s="75"/>
      <c r="E195" s="75"/>
      <c r="F195" s="75"/>
      <c r="G195" s="75"/>
      <c r="H195" s="75"/>
      <c r="I195" s="75"/>
      <c r="J195" s="75"/>
      <c r="K195" s="75"/>
    </row>
    <row r="196" spans="1:11">
      <c r="A196" s="75"/>
      <c r="B196" s="75"/>
      <c r="C196" s="75"/>
      <c r="D196" s="75"/>
      <c r="E196" s="75"/>
      <c r="F196" s="75"/>
      <c r="G196" s="75"/>
      <c r="H196" s="75"/>
      <c r="I196" s="75"/>
      <c r="J196" s="75"/>
      <c r="K196" s="75"/>
    </row>
    <row r="197" spans="1:11">
      <c r="A197" s="75"/>
      <c r="B197" s="75"/>
      <c r="C197" s="75"/>
      <c r="D197" s="75"/>
      <c r="E197" s="75"/>
      <c r="F197" s="75"/>
      <c r="G197" s="75"/>
      <c r="H197" s="75"/>
      <c r="I197" s="75"/>
      <c r="J197" s="75"/>
      <c r="K197" s="75"/>
    </row>
    <row r="198" spans="1:11">
      <c r="A198" s="75"/>
      <c r="B198" s="75"/>
      <c r="C198" s="75"/>
      <c r="D198" s="75"/>
      <c r="E198" s="75"/>
      <c r="F198" s="75"/>
      <c r="G198" s="75"/>
      <c r="H198" s="75"/>
      <c r="I198" s="75"/>
      <c r="J198" s="75"/>
      <c r="K198" s="75"/>
    </row>
    <row r="199" spans="1:11">
      <c r="A199" s="75"/>
      <c r="B199" s="75"/>
      <c r="C199" s="75"/>
      <c r="D199" s="75"/>
      <c r="E199" s="75"/>
      <c r="F199" s="75"/>
      <c r="G199" s="75"/>
      <c r="H199" s="75"/>
      <c r="I199" s="75"/>
      <c r="J199" s="75"/>
      <c r="K199" s="75"/>
    </row>
    <row r="200" spans="1:11">
      <c r="A200" s="75"/>
      <c r="B200" s="75"/>
      <c r="C200" s="75"/>
      <c r="D200" s="75"/>
      <c r="E200" s="75"/>
      <c r="F200" s="75"/>
      <c r="G200" s="75"/>
      <c r="H200" s="75"/>
      <c r="I200" s="75"/>
      <c r="J200" s="75"/>
      <c r="K200" s="75"/>
    </row>
    <row r="201" spans="1:11">
      <c r="A201" s="75"/>
      <c r="B201" s="75"/>
      <c r="C201" s="75"/>
      <c r="D201" s="75"/>
      <c r="E201" s="75"/>
      <c r="F201" s="75"/>
      <c r="G201" s="75"/>
      <c r="H201" s="75"/>
      <c r="I201" s="75"/>
      <c r="J201" s="75"/>
      <c r="K201" s="75"/>
    </row>
    <row r="202" spans="1:11">
      <c r="A202" s="75"/>
      <c r="B202" s="75"/>
      <c r="C202" s="75"/>
      <c r="D202" s="75"/>
      <c r="E202" s="75"/>
      <c r="F202" s="75"/>
      <c r="G202" s="75"/>
      <c r="H202" s="75"/>
      <c r="I202" s="75"/>
      <c r="J202" s="75"/>
      <c r="K202" s="75"/>
    </row>
    <row r="203" spans="1:11">
      <c r="A203" s="75"/>
      <c r="B203" s="75"/>
      <c r="C203" s="75"/>
      <c r="D203" s="75"/>
      <c r="E203" s="75"/>
      <c r="F203" s="75"/>
      <c r="G203" s="75"/>
      <c r="H203" s="75"/>
      <c r="I203" s="75"/>
      <c r="J203" s="75"/>
      <c r="K203" s="75"/>
    </row>
    <row r="204" spans="1:11">
      <c r="A204" s="75"/>
      <c r="B204" s="75"/>
      <c r="C204" s="75"/>
      <c r="D204" s="75"/>
      <c r="E204" s="75"/>
      <c r="F204" s="75"/>
      <c r="G204" s="75"/>
      <c r="H204" s="75"/>
      <c r="I204" s="75"/>
      <c r="J204" s="75"/>
      <c r="K204" s="75"/>
    </row>
    <row r="205" spans="1:11">
      <c r="A205" s="75"/>
      <c r="B205" s="75"/>
      <c r="C205" s="75"/>
      <c r="D205" s="75"/>
      <c r="E205" s="75"/>
      <c r="F205" s="75"/>
      <c r="G205" s="75"/>
      <c r="H205" s="75"/>
      <c r="I205" s="75"/>
      <c r="J205" s="75"/>
      <c r="K205" s="75"/>
    </row>
    <row r="206" spans="1:11">
      <c r="A206" s="75"/>
      <c r="B206" s="75"/>
      <c r="C206" s="75"/>
      <c r="D206" s="75"/>
      <c r="E206" s="75"/>
      <c r="F206" s="75"/>
      <c r="G206" s="75"/>
      <c r="H206" s="75"/>
      <c r="I206" s="75"/>
      <c r="J206" s="75"/>
      <c r="K206" s="75"/>
    </row>
    <row r="207" spans="1:11">
      <c r="A207" s="75"/>
      <c r="B207" s="75"/>
      <c r="C207" s="75"/>
      <c r="D207" s="75"/>
      <c r="E207" s="75"/>
      <c r="F207" s="75"/>
      <c r="G207" s="75"/>
      <c r="H207" s="75"/>
      <c r="I207" s="75"/>
      <c r="J207" s="75"/>
      <c r="K207" s="75"/>
    </row>
    <row r="208" spans="1:11">
      <c r="A208" s="75"/>
      <c r="B208" s="75"/>
      <c r="C208" s="75"/>
      <c r="D208" s="75"/>
      <c r="E208" s="75"/>
      <c r="F208" s="75"/>
      <c r="G208" s="75"/>
      <c r="H208" s="75"/>
      <c r="I208" s="75"/>
      <c r="J208" s="75"/>
      <c r="K208" s="75"/>
    </row>
    <row r="209" spans="1:11">
      <c r="A209" s="75"/>
      <c r="B209" s="75"/>
      <c r="C209" s="75"/>
      <c r="D209" s="75"/>
      <c r="E209" s="75"/>
      <c r="F209" s="75"/>
      <c r="G209" s="75"/>
      <c r="H209" s="75"/>
      <c r="I209" s="75"/>
      <c r="J209" s="75"/>
      <c r="K209" s="75"/>
    </row>
    <row r="210" spans="1:11">
      <c r="A210" s="75"/>
      <c r="B210" s="75"/>
      <c r="C210" s="75"/>
      <c r="D210" s="75"/>
      <c r="E210" s="75"/>
      <c r="F210" s="75"/>
      <c r="G210" s="75"/>
      <c r="H210" s="75"/>
      <c r="I210" s="75"/>
      <c r="J210" s="75"/>
      <c r="K210" s="75"/>
    </row>
    <row r="211" spans="1:11">
      <c r="A211" s="75"/>
      <c r="B211" s="75"/>
      <c r="C211" s="75"/>
      <c r="D211" s="75"/>
      <c r="E211" s="75"/>
      <c r="F211" s="75"/>
      <c r="G211" s="75"/>
      <c r="H211" s="75"/>
      <c r="I211" s="75"/>
      <c r="J211" s="75"/>
      <c r="K211" s="75"/>
    </row>
    <row r="212" spans="1:11">
      <c r="A212" s="75"/>
      <c r="B212" s="75"/>
      <c r="C212" s="75"/>
      <c r="D212" s="75"/>
      <c r="E212" s="75"/>
      <c r="F212" s="75"/>
      <c r="G212" s="75"/>
      <c r="H212" s="75"/>
      <c r="I212" s="75"/>
      <c r="J212" s="75"/>
      <c r="K212" s="75"/>
    </row>
    <row r="213" spans="1:11">
      <c r="A213" s="75"/>
      <c r="B213" s="75"/>
      <c r="C213" s="75"/>
      <c r="D213" s="75"/>
      <c r="E213" s="75"/>
      <c r="F213" s="75"/>
      <c r="G213" s="75"/>
      <c r="H213" s="75"/>
      <c r="I213" s="75"/>
      <c r="J213" s="75"/>
      <c r="K213" s="75"/>
    </row>
    <row r="214" spans="1:11">
      <c r="A214" s="75"/>
      <c r="B214" s="75"/>
      <c r="C214" s="75"/>
      <c r="D214" s="75"/>
      <c r="E214" s="75"/>
      <c r="F214" s="75"/>
      <c r="G214" s="75"/>
      <c r="H214" s="75"/>
      <c r="I214" s="75"/>
      <c r="J214" s="75"/>
      <c r="K214" s="75"/>
    </row>
    <row r="215" spans="1:11">
      <c r="A215" s="75"/>
      <c r="B215" s="75"/>
      <c r="C215" s="75"/>
      <c r="D215" s="75"/>
      <c r="E215" s="75"/>
      <c r="F215" s="75"/>
      <c r="G215" s="75"/>
      <c r="H215" s="75"/>
      <c r="I215" s="75"/>
      <c r="J215" s="75"/>
      <c r="K215" s="75"/>
    </row>
    <row r="216" spans="1:11">
      <c r="A216" s="75"/>
      <c r="B216" s="75"/>
      <c r="C216" s="75"/>
      <c r="D216" s="75"/>
      <c r="E216" s="75"/>
      <c r="F216" s="75"/>
      <c r="G216" s="75"/>
      <c r="H216" s="75"/>
      <c r="I216" s="75"/>
      <c r="J216" s="75"/>
      <c r="K216" s="75"/>
    </row>
    <row r="217" spans="1:11">
      <c r="A217" s="75"/>
      <c r="B217" s="75"/>
      <c r="C217" s="75"/>
      <c r="D217" s="75"/>
      <c r="E217" s="75"/>
      <c r="F217" s="75"/>
      <c r="G217" s="75"/>
      <c r="H217" s="75"/>
      <c r="I217" s="75"/>
      <c r="J217" s="75"/>
      <c r="K217" s="75"/>
    </row>
    <row r="218" spans="1:11">
      <c r="A218" s="75"/>
      <c r="B218" s="75"/>
      <c r="C218" s="75"/>
      <c r="D218" s="75"/>
      <c r="E218" s="75"/>
      <c r="F218" s="75"/>
      <c r="G218" s="75"/>
      <c r="H218" s="75"/>
      <c r="I218" s="75"/>
      <c r="J218" s="75"/>
      <c r="K218" s="75"/>
    </row>
    <row r="219" spans="1:11">
      <c r="A219" s="75"/>
      <c r="B219" s="75"/>
      <c r="C219" s="75"/>
      <c r="D219" s="75"/>
      <c r="E219" s="75"/>
      <c r="F219" s="75"/>
      <c r="G219" s="75"/>
      <c r="H219" s="75"/>
      <c r="I219" s="75"/>
      <c r="J219" s="75"/>
      <c r="K219" s="75"/>
    </row>
    <row r="220" spans="1:11">
      <c r="A220" s="75"/>
      <c r="B220" s="75"/>
      <c r="C220" s="75"/>
      <c r="D220" s="75"/>
      <c r="E220" s="75"/>
      <c r="F220" s="75"/>
      <c r="G220" s="75"/>
      <c r="H220" s="75"/>
      <c r="I220" s="75"/>
      <c r="J220" s="75"/>
      <c r="K220" s="75"/>
    </row>
    <row r="221" spans="1:11">
      <c r="A221" s="75"/>
      <c r="B221" s="75"/>
      <c r="C221" s="75"/>
      <c r="D221" s="75"/>
      <c r="E221" s="75"/>
      <c r="F221" s="75"/>
      <c r="G221" s="75"/>
      <c r="H221" s="75"/>
      <c r="I221" s="75"/>
      <c r="J221" s="75"/>
      <c r="K221" s="75"/>
    </row>
    <row r="222" spans="1:11">
      <c r="A222" s="75"/>
      <c r="B222" s="75"/>
      <c r="C222" s="75"/>
      <c r="D222" s="75"/>
      <c r="E222" s="75"/>
      <c r="F222" s="75"/>
      <c r="G222" s="75"/>
      <c r="H222" s="75"/>
      <c r="I222" s="75"/>
      <c r="J222" s="75"/>
      <c r="K222" s="75"/>
    </row>
    <row r="223" spans="1:11">
      <c r="A223" s="75"/>
      <c r="B223" s="75"/>
      <c r="C223" s="75"/>
      <c r="D223" s="75"/>
      <c r="E223" s="75"/>
      <c r="F223" s="75"/>
      <c r="G223" s="75"/>
      <c r="H223" s="75"/>
      <c r="I223" s="75"/>
      <c r="J223" s="75"/>
      <c r="K223" s="75"/>
    </row>
    <row r="224" spans="1:11">
      <c r="A224" s="75"/>
      <c r="B224" s="75"/>
      <c r="C224" s="75"/>
      <c r="D224" s="75"/>
      <c r="E224" s="75"/>
      <c r="F224" s="75"/>
      <c r="G224" s="75"/>
      <c r="H224" s="75"/>
      <c r="I224" s="75"/>
      <c r="J224" s="75"/>
      <c r="K224" s="75"/>
    </row>
    <row r="225" spans="1:11">
      <c r="A225" s="75"/>
      <c r="B225" s="75"/>
      <c r="C225" s="75"/>
      <c r="D225" s="75"/>
      <c r="E225" s="75"/>
      <c r="F225" s="75"/>
      <c r="G225" s="75"/>
      <c r="H225" s="75"/>
      <c r="I225" s="75"/>
      <c r="J225" s="75"/>
      <c r="K225" s="75"/>
    </row>
    <row r="226" spans="1:11">
      <c r="A226" s="75"/>
      <c r="B226" s="75"/>
      <c r="C226" s="75"/>
      <c r="D226" s="75"/>
      <c r="E226" s="75"/>
      <c r="F226" s="75"/>
      <c r="G226" s="75"/>
      <c r="H226" s="75"/>
      <c r="I226" s="75"/>
      <c r="J226" s="75"/>
      <c r="K226" s="75"/>
    </row>
    <row r="227" spans="1:11">
      <c r="A227" s="75"/>
      <c r="B227" s="75"/>
      <c r="C227" s="75"/>
      <c r="D227" s="75"/>
      <c r="E227" s="75"/>
      <c r="F227" s="75"/>
      <c r="G227" s="75"/>
      <c r="H227" s="75"/>
      <c r="I227" s="75"/>
      <c r="J227" s="75"/>
      <c r="K227" s="75"/>
    </row>
    <row r="228" spans="1:11">
      <c r="A228" s="75"/>
      <c r="B228" s="75"/>
      <c r="C228" s="75"/>
      <c r="D228" s="75"/>
      <c r="E228" s="75"/>
      <c r="F228" s="75"/>
      <c r="G228" s="75"/>
      <c r="H228" s="75"/>
      <c r="I228" s="75"/>
      <c r="J228" s="75"/>
      <c r="K228" s="75"/>
    </row>
    <row r="229" spans="1:11">
      <c r="A229" s="75"/>
      <c r="B229" s="75"/>
      <c r="C229" s="75"/>
      <c r="D229" s="75"/>
      <c r="E229" s="75"/>
      <c r="F229" s="75"/>
      <c r="G229" s="75"/>
      <c r="H229" s="75"/>
      <c r="I229" s="75"/>
      <c r="J229" s="75"/>
      <c r="K229" s="75"/>
    </row>
    <row r="230" spans="1:11">
      <c r="A230" s="75"/>
      <c r="B230" s="75"/>
      <c r="C230" s="75"/>
      <c r="D230" s="75"/>
      <c r="E230" s="75"/>
      <c r="F230" s="75"/>
      <c r="G230" s="75"/>
      <c r="H230" s="75"/>
      <c r="I230" s="75"/>
      <c r="J230" s="75"/>
      <c r="K230" s="75"/>
    </row>
    <row r="231" spans="1:11">
      <c r="A231" s="75"/>
      <c r="B231" s="75"/>
      <c r="C231" s="75"/>
      <c r="D231" s="75"/>
      <c r="E231" s="75"/>
      <c r="F231" s="75"/>
      <c r="G231" s="75"/>
      <c r="H231" s="75"/>
      <c r="I231" s="75"/>
      <c r="J231" s="75"/>
      <c r="K231" s="75"/>
    </row>
    <row r="232" spans="1:11">
      <c r="A232" s="75"/>
      <c r="B232" s="75"/>
      <c r="C232" s="75"/>
      <c r="D232" s="75"/>
      <c r="E232" s="75"/>
      <c r="F232" s="75"/>
      <c r="G232" s="75"/>
      <c r="H232" s="75"/>
      <c r="I232" s="75"/>
      <c r="J232" s="75"/>
      <c r="K232" s="75"/>
    </row>
    <row r="233" spans="1:11">
      <c r="A233" s="75"/>
      <c r="B233" s="75"/>
      <c r="C233" s="75"/>
      <c r="D233" s="75"/>
      <c r="E233" s="75"/>
      <c r="F233" s="75"/>
      <c r="G233" s="75"/>
      <c r="H233" s="75"/>
      <c r="I233" s="75"/>
      <c r="J233" s="75"/>
      <c r="K233" s="75"/>
    </row>
    <row r="234" spans="1:11">
      <c r="A234" s="75"/>
      <c r="B234" s="75"/>
      <c r="C234" s="75"/>
      <c r="D234" s="75"/>
      <c r="E234" s="75"/>
      <c r="F234" s="75"/>
      <c r="G234" s="75"/>
      <c r="H234" s="75"/>
      <c r="I234" s="75"/>
      <c r="J234" s="75"/>
      <c r="K234" s="75"/>
    </row>
    <row r="235" spans="1:11">
      <c r="A235" s="75"/>
      <c r="B235" s="75"/>
      <c r="C235" s="75"/>
      <c r="D235" s="75"/>
      <c r="E235" s="75"/>
      <c r="F235" s="75"/>
      <c r="G235" s="75"/>
      <c r="H235" s="75"/>
      <c r="I235" s="75"/>
      <c r="J235" s="75"/>
      <c r="K235" s="75"/>
    </row>
    <row r="236" spans="1:11">
      <c r="A236" s="75"/>
      <c r="B236" s="75"/>
      <c r="C236" s="75"/>
      <c r="D236" s="75"/>
      <c r="E236" s="75"/>
      <c r="F236" s="75"/>
      <c r="G236" s="75"/>
      <c r="H236" s="75"/>
      <c r="I236" s="75"/>
      <c r="J236" s="75"/>
      <c r="K236" s="75"/>
    </row>
    <row r="237" spans="1:11">
      <c r="A237" s="75"/>
      <c r="B237" s="75"/>
      <c r="C237" s="75"/>
      <c r="D237" s="75"/>
      <c r="E237" s="75"/>
      <c r="F237" s="75"/>
      <c r="G237" s="75"/>
      <c r="H237" s="75"/>
      <c r="I237" s="75"/>
      <c r="J237" s="75"/>
      <c r="K237" s="75"/>
    </row>
    <row r="238" spans="1:11">
      <c r="A238" s="75"/>
      <c r="B238" s="75"/>
      <c r="C238" s="75"/>
      <c r="D238" s="75"/>
      <c r="E238" s="75"/>
      <c r="F238" s="75"/>
      <c r="G238" s="75"/>
      <c r="H238" s="75"/>
      <c r="I238" s="75"/>
      <c r="J238" s="75"/>
      <c r="K238" s="75"/>
    </row>
    <row r="239" spans="1:11">
      <c r="A239" s="75"/>
      <c r="B239" s="75"/>
      <c r="C239" s="75"/>
      <c r="D239" s="75"/>
      <c r="E239" s="75"/>
      <c r="F239" s="75"/>
      <c r="G239" s="75"/>
      <c r="H239" s="75"/>
      <c r="I239" s="75"/>
      <c r="J239" s="75"/>
      <c r="K239" s="75"/>
    </row>
    <row r="240" spans="1:11">
      <c r="A240" s="75"/>
      <c r="B240" s="75"/>
      <c r="C240" s="75"/>
      <c r="D240" s="75"/>
      <c r="E240" s="75"/>
      <c r="F240" s="75"/>
      <c r="G240" s="75"/>
      <c r="H240" s="75"/>
      <c r="I240" s="75"/>
      <c r="J240" s="75"/>
      <c r="K240" s="75"/>
    </row>
    <row r="241" spans="1:11">
      <c r="A241" s="75"/>
      <c r="B241" s="75"/>
      <c r="C241" s="75"/>
      <c r="D241" s="75"/>
      <c r="E241" s="75"/>
      <c r="F241" s="75"/>
      <c r="G241" s="75"/>
      <c r="H241" s="75"/>
      <c r="I241" s="75"/>
      <c r="J241" s="75"/>
      <c r="K241" s="75"/>
    </row>
    <row r="242" spans="1:11">
      <c r="A242" s="75"/>
      <c r="B242" s="75"/>
      <c r="C242" s="75"/>
      <c r="D242" s="75"/>
      <c r="E242" s="75"/>
      <c r="F242" s="75"/>
      <c r="G242" s="75"/>
      <c r="H242" s="75"/>
      <c r="I242" s="75"/>
      <c r="J242" s="75"/>
      <c r="K242" s="75"/>
    </row>
    <row r="243" spans="1:11">
      <c r="A243" s="75"/>
      <c r="B243" s="75"/>
      <c r="C243" s="75"/>
      <c r="D243" s="75"/>
      <c r="E243" s="75"/>
      <c r="F243" s="75"/>
      <c r="G243" s="75"/>
      <c r="H243" s="75"/>
      <c r="I243" s="75"/>
      <c r="J243" s="75"/>
      <c r="K243" s="75"/>
    </row>
    <row r="244" spans="1:11">
      <c r="A244" s="75"/>
      <c r="B244" s="75"/>
      <c r="C244" s="75"/>
      <c r="D244" s="75"/>
      <c r="E244" s="75"/>
      <c r="F244" s="75"/>
      <c r="G244" s="75"/>
      <c r="H244" s="75"/>
      <c r="I244" s="75"/>
      <c r="J244" s="75"/>
      <c r="K244" s="75"/>
    </row>
    <row r="245" spans="1:11">
      <c r="A245" s="75"/>
      <c r="B245" s="75"/>
      <c r="C245" s="75"/>
      <c r="D245" s="75"/>
      <c r="E245" s="75"/>
      <c r="F245" s="75"/>
      <c r="G245" s="75"/>
      <c r="H245" s="75"/>
      <c r="I245" s="75"/>
      <c r="J245" s="75"/>
      <c r="K245" s="75"/>
    </row>
    <row r="246" spans="1:11">
      <c r="A246" s="75"/>
      <c r="B246" s="75"/>
      <c r="C246" s="75"/>
      <c r="D246" s="75"/>
      <c r="E246" s="75"/>
      <c r="F246" s="75"/>
      <c r="G246" s="75"/>
      <c r="H246" s="75"/>
      <c r="I246" s="75"/>
      <c r="J246" s="75"/>
      <c r="K246" s="75"/>
    </row>
    <row r="247" spans="1:11">
      <c r="A247" s="75"/>
      <c r="B247" s="75"/>
      <c r="C247" s="75"/>
      <c r="D247" s="75"/>
      <c r="E247" s="75"/>
      <c r="F247" s="75"/>
      <c r="G247" s="75"/>
      <c r="H247" s="75"/>
      <c r="I247" s="75"/>
      <c r="J247" s="75"/>
      <c r="K247" s="75"/>
    </row>
    <row r="248" spans="1:11">
      <c r="A248" s="75"/>
      <c r="B248" s="75"/>
      <c r="C248" s="75"/>
      <c r="D248" s="75"/>
      <c r="E248" s="75"/>
      <c r="F248" s="75"/>
      <c r="G248" s="75"/>
      <c r="H248" s="75"/>
      <c r="I248" s="75"/>
      <c r="J248" s="75"/>
      <c r="K248" s="75"/>
    </row>
    <row r="249" spans="1:11">
      <c r="A249" s="75"/>
      <c r="B249" s="75"/>
      <c r="C249" s="75"/>
      <c r="D249" s="75"/>
      <c r="E249" s="75"/>
      <c r="F249" s="75"/>
      <c r="G249" s="75"/>
      <c r="H249" s="75"/>
      <c r="I249" s="75"/>
      <c r="J249" s="75"/>
      <c r="K249" s="75"/>
    </row>
    <row r="250" spans="1:11">
      <c r="A250" s="75"/>
      <c r="B250" s="75"/>
      <c r="C250" s="75"/>
      <c r="D250" s="75"/>
      <c r="E250" s="75"/>
      <c r="F250" s="75"/>
      <c r="G250" s="75"/>
      <c r="H250" s="75"/>
      <c r="I250" s="75"/>
      <c r="J250" s="75"/>
      <c r="K250" s="75"/>
    </row>
    <row r="251" spans="1:11">
      <c r="A251" s="75"/>
      <c r="B251" s="75"/>
      <c r="C251" s="75"/>
      <c r="D251" s="75"/>
      <c r="E251" s="75"/>
      <c r="F251" s="75"/>
      <c r="G251" s="75"/>
      <c r="H251" s="75"/>
      <c r="I251" s="75"/>
      <c r="J251" s="75"/>
      <c r="K251" s="75"/>
    </row>
    <row r="252" spans="1:11">
      <c r="A252" s="75"/>
      <c r="B252" s="75"/>
      <c r="C252" s="75"/>
      <c r="D252" s="75"/>
      <c r="E252" s="75"/>
      <c r="F252" s="75"/>
      <c r="G252" s="75"/>
      <c r="H252" s="75"/>
      <c r="I252" s="75"/>
      <c r="J252" s="75"/>
      <c r="K252" s="75"/>
    </row>
    <row r="253" spans="1:11">
      <c r="A253" s="75"/>
      <c r="B253" s="75"/>
      <c r="C253" s="75"/>
      <c r="D253" s="75"/>
      <c r="E253" s="75"/>
      <c r="F253" s="75"/>
      <c r="G253" s="75"/>
      <c r="H253" s="75"/>
      <c r="I253" s="75"/>
      <c r="J253" s="75"/>
      <c r="K253" s="75"/>
    </row>
    <row r="254" spans="1:11">
      <c r="A254" s="75"/>
      <c r="B254" s="75"/>
      <c r="C254" s="75"/>
      <c r="D254" s="75"/>
      <c r="E254" s="75"/>
      <c r="F254" s="75"/>
      <c r="G254" s="75"/>
      <c r="H254" s="75"/>
      <c r="I254" s="75"/>
      <c r="J254" s="75"/>
      <c r="K254" s="75"/>
    </row>
    <row r="255" spans="1:11">
      <c r="A255" s="75"/>
      <c r="B255" s="75"/>
      <c r="C255" s="75"/>
      <c r="D255" s="75"/>
      <c r="E255" s="75"/>
      <c r="F255" s="75"/>
      <c r="G255" s="75"/>
      <c r="H255" s="75"/>
      <c r="I255" s="75"/>
      <c r="J255" s="75"/>
      <c r="K255" s="75"/>
    </row>
    <row r="256" spans="1:11">
      <c r="A256" s="75"/>
      <c r="B256" s="75"/>
      <c r="C256" s="75"/>
      <c r="D256" s="75"/>
      <c r="E256" s="75"/>
      <c r="F256" s="75"/>
      <c r="G256" s="75"/>
      <c r="H256" s="75"/>
      <c r="I256" s="75"/>
      <c r="J256" s="75"/>
      <c r="K256" s="75"/>
    </row>
    <row r="257" spans="1:11">
      <c r="A257" s="75"/>
      <c r="B257" s="75"/>
      <c r="C257" s="75"/>
      <c r="D257" s="75"/>
      <c r="E257" s="75"/>
      <c r="F257" s="75"/>
      <c r="G257" s="75"/>
      <c r="H257" s="75"/>
      <c r="I257" s="75"/>
      <c r="J257" s="75"/>
      <c r="K257" s="75"/>
    </row>
    <row r="258" spans="1:11">
      <c r="A258" s="75"/>
      <c r="B258" s="75"/>
      <c r="C258" s="75"/>
      <c r="D258" s="75"/>
      <c r="E258" s="75"/>
      <c r="F258" s="75"/>
      <c r="G258" s="75"/>
      <c r="H258" s="75"/>
      <c r="I258" s="75"/>
      <c r="J258" s="75"/>
      <c r="K258" s="75"/>
    </row>
    <row r="259" spans="1:11">
      <c r="A259" s="75"/>
      <c r="B259" s="75"/>
      <c r="C259" s="75"/>
      <c r="D259" s="75"/>
      <c r="E259" s="75"/>
      <c r="F259" s="75"/>
      <c r="G259" s="75"/>
      <c r="H259" s="75"/>
      <c r="I259" s="75"/>
      <c r="J259" s="75"/>
      <c r="K259" s="75"/>
    </row>
    <row r="260" spans="1:11">
      <c r="A260" s="75"/>
      <c r="B260" s="75"/>
      <c r="C260" s="75"/>
      <c r="D260" s="75"/>
      <c r="E260" s="75"/>
      <c r="F260" s="75"/>
      <c r="G260" s="75"/>
      <c r="H260" s="75"/>
      <c r="I260" s="75"/>
      <c r="J260" s="75"/>
      <c r="K260" s="75"/>
    </row>
    <row r="261" spans="1:11">
      <c r="A261" s="75"/>
      <c r="B261" s="75"/>
      <c r="C261" s="75"/>
      <c r="D261" s="75"/>
      <c r="E261" s="75"/>
      <c r="F261" s="75"/>
      <c r="G261" s="75"/>
      <c r="H261" s="75"/>
      <c r="I261" s="75"/>
      <c r="J261" s="75"/>
      <c r="K261" s="75"/>
    </row>
    <row r="262" spans="1:11">
      <c r="A262" s="75"/>
      <c r="B262" s="75"/>
      <c r="C262" s="75"/>
      <c r="D262" s="75"/>
      <c r="E262" s="75"/>
      <c r="F262" s="75"/>
      <c r="G262" s="75"/>
      <c r="H262" s="75"/>
      <c r="I262" s="75"/>
      <c r="J262" s="75"/>
      <c r="K262" s="75"/>
    </row>
    <row r="263" spans="1:11">
      <c r="A263" s="75"/>
      <c r="B263" s="75"/>
      <c r="C263" s="75"/>
      <c r="D263" s="75"/>
      <c r="E263" s="75"/>
      <c r="F263" s="75"/>
      <c r="G263" s="75"/>
      <c r="H263" s="75"/>
      <c r="I263" s="75"/>
      <c r="J263" s="75"/>
      <c r="K263" s="75"/>
    </row>
    <row r="264" spans="1:11">
      <c r="A264" s="75"/>
      <c r="B264" s="75"/>
      <c r="C264" s="75"/>
      <c r="D264" s="75"/>
      <c r="E264" s="75"/>
      <c r="F264" s="75"/>
      <c r="G264" s="75"/>
      <c r="H264" s="75"/>
      <c r="I264" s="75"/>
      <c r="J264" s="75"/>
      <c r="K264" s="75"/>
    </row>
    <row r="265" spans="1:11">
      <c r="A265" s="75"/>
      <c r="B265" s="75"/>
      <c r="C265" s="75"/>
      <c r="D265" s="75"/>
      <c r="E265" s="75"/>
      <c r="F265" s="75"/>
      <c r="G265" s="75"/>
      <c r="H265" s="75"/>
      <c r="I265" s="75"/>
      <c r="J265" s="75"/>
      <c r="K265" s="75"/>
    </row>
    <row r="266" spans="1:11">
      <c r="A266" s="75"/>
      <c r="B266" s="75"/>
      <c r="C266" s="75"/>
      <c r="D266" s="75"/>
      <c r="E266" s="75"/>
      <c r="F266" s="75"/>
      <c r="G266" s="75"/>
      <c r="H266" s="75"/>
      <c r="I266" s="75"/>
      <c r="J266" s="75"/>
      <c r="K266" s="75"/>
    </row>
    <row r="267" spans="1:11">
      <c r="A267" s="75"/>
      <c r="B267" s="75"/>
      <c r="C267" s="75"/>
      <c r="D267" s="75"/>
      <c r="E267" s="75"/>
      <c r="F267" s="75"/>
      <c r="G267" s="75"/>
      <c r="H267" s="75"/>
      <c r="I267" s="75"/>
      <c r="J267" s="75"/>
      <c r="K267" s="75"/>
    </row>
    <row r="268" spans="1:11">
      <c r="A268" s="75"/>
      <c r="B268" s="75"/>
      <c r="C268" s="75"/>
      <c r="D268" s="75"/>
      <c r="E268" s="75"/>
      <c r="F268" s="75"/>
      <c r="G268" s="75"/>
      <c r="H268" s="75"/>
      <c r="I268" s="75"/>
      <c r="J268" s="75"/>
      <c r="K268" s="75"/>
    </row>
    <row r="269" spans="1:11">
      <c r="A269" s="75"/>
      <c r="B269" s="75"/>
      <c r="C269" s="75"/>
      <c r="D269" s="75"/>
      <c r="E269" s="75"/>
      <c r="F269" s="75"/>
      <c r="G269" s="75"/>
      <c r="H269" s="75"/>
      <c r="I269" s="75"/>
      <c r="J269" s="75"/>
      <c r="K269" s="75"/>
    </row>
    <row r="270" spans="1:11">
      <c r="A270" s="75"/>
      <c r="B270" s="75"/>
      <c r="C270" s="75"/>
      <c r="D270" s="75"/>
      <c r="E270" s="75"/>
      <c r="F270" s="75"/>
      <c r="G270" s="75"/>
      <c r="H270" s="75"/>
      <c r="I270" s="75"/>
      <c r="J270" s="75"/>
      <c r="K270" s="75"/>
    </row>
    <row r="271" spans="1:11">
      <c r="A271" s="75"/>
      <c r="B271" s="75"/>
      <c r="C271" s="75"/>
      <c r="D271" s="75"/>
      <c r="E271" s="75"/>
      <c r="F271" s="75"/>
      <c r="G271" s="75"/>
      <c r="H271" s="75"/>
      <c r="I271" s="75"/>
      <c r="J271" s="75"/>
      <c r="K271" s="75"/>
    </row>
    <row r="272" spans="1:11">
      <c r="A272" s="75"/>
      <c r="B272" s="75"/>
      <c r="C272" s="75"/>
      <c r="D272" s="75"/>
      <c r="E272" s="75"/>
      <c r="F272" s="75"/>
      <c r="G272" s="75"/>
      <c r="H272" s="75"/>
      <c r="I272" s="75"/>
      <c r="J272" s="75"/>
      <c r="K272" s="75"/>
    </row>
    <row r="273" spans="1:11">
      <c r="A273" s="75"/>
      <c r="B273" s="75"/>
      <c r="C273" s="75"/>
      <c r="D273" s="75"/>
      <c r="E273" s="75"/>
      <c r="F273" s="75"/>
      <c r="G273" s="75"/>
      <c r="H273" s="75"/>
      <c r="I273" s="75"/>
      <c r="J273" s="75"/>
      <c r="K273" s="75"/>
    </row>
    <row r="274" spans="1:11">
      <c r="A274" s="75"/>
      <c r="B274" s="75"/>
      <c r="C274" s="75"/>
      <c r="D274" s="75"/>
      <c r="E274" s="75"/>
      <c r="F274" s="75"/>
      <c r="G274" s="75"/>
      <c r="H274" s="75"/>
      <c r="I274" s="75"/>
      <c r="J274" s="75"/>
      <c r="K274" s="75"/>
    </row>
    <row r="275" spans="1:11">
      <c r="A275" s="75"/>
      <c r="B275" s="75"/>
      <c r="C275" s="75"/>
      <c r="D275" s="75"/>
      <c r="E275" s="75"/>
      <c r="F275" s="75"/>
      <c r="G275" s="75"/>
      <c r="H275" s="75"/>
      <c r="I275" s="75"/>
      <c r="J275" s="75"/>
      <c r="K275" s="75"/>
    </row>
    <row r="276" spans="1:11">
      <c r="A276" s="75"/>
      <c r="B276" s="75"/>
      <c r="C276" s="75"/>
      <c r="D276" s="75"/>
      <c r="E276" s="75"/>
      <c r="F276" s="75"/>
      <c r="G276" s="75"/>
      <c r="H276" s="75"/>
      <c r="I276" s="75"/>
      <c r="J276" s="75"/>
      <c r="K276" s="75"/>
    </row>
    <row r="277" spans="1:11">
      <c r="A277" s="75"/>
      <c r="B277" s="75"/>
      <c r="C277" s="75"/>
      <c r="D277" s="75"/>
      <c r="E277" s="75"/>
      <c r="F277" s="75"/>
      <c r="G277" s="75"/>
      <c r="H277" s="75"/>
      <c r="I277" s="75"/>
      <c r="J277" s="75"/>
      <c r="K277" s="75"/>
    </row>
    <row r="278" spans="1:11">
      <c r="A278" s="75"/>
      <c r="B278" s="75"/>
      <c r="C278" s="75"/>
      <c r="D278" s="75"/>
      <c r="E278" s="75"/>
      <c r="F278" s="75"/>
      <c r="G278" s="75"/>
      <c r="H278" s="75"/>
      <c r="I278" s="75"/>
      <c r="J278" s="75"/>
      <c r="K278" s="75"/>
    </row>
    <row r="279" spans="1:11">
      <c r="A279" s="75"/>
      <c r="B279" s="75"/>
      <c r="C279" s="75"/>
      <c r="D279" s="75"/>
      <c r="E279" s="75"/>
      <c r="F279" s="75"/>
      <c r="G279" s="75"/>
      <c r="H279" s="75"/>
      <c r="I279" s="75"/>
      <c r="J279" s="75"/>
      <c r="K279" s="75"/>
    </row>
    <row r="280" spans="1:11">
      <c r="A280" s="75"/>
      <c r="B280" s="75"/>
      <c r="C280" s="75"/>
      <c r="D280" s="75"/>
      <c r="E280" s="75"/>
      <c r="F280" s="75"/>
      <c r="G280" s="75"/>
      <c r="H280" s="75"/>
      <c r="I280" s="75"/>
      <c r="J280" s="75"/>
      <c r="K280" s="75"/>
    </row>
    <row r="281" spans="1:11">
      <c r="A281" s="75"/>
      <c r="B281" s="75"/>
      <c r="C281" s="75"/>
      <c r="D281" s="75"/>
      <c r="E281" s="75"/>
      <c r="F281" s="75"/>
      <c r="G281" s="75"/>
      <c r="H281" s="75"/>
      <c r="I281" s="75"/>
      <c r="J281" s="75"/>
      <c r="K281" s="75"/>
    </row>
    <row r="282" spans="1:11">
      <c r="A282" s="75"/>
      <c r="B282" s="75"/>
      <c r="C282" s="75"/>
      <c r="D282" s="75"/>
      <c r="E282" s="75"/>
      <c r="F282" s="75"/>
      <c r="G282" s="75"/>
      <c r="H282" s="75"/>
      <c r="I282" s="75"/>
      <c r="J282" s="75"/>
      <c r="K282" s="75"/>
    </row>
    <row r="283" spans="1:11">
      <c r="A283" s="75"/>
      <c r="B283" s="75"/>
      <c r="C283" s="75"/>
      <c r="D283" s="75"/>
      <c r="E283" s="75"/>
      <c r="F283" s="75"/>
      <c r="G283" s="75"/>
      <c r="H283" s="75"/>
      <c r="I283" s="75"/>
      <c r="J283" s="75"/>
      <c r="K283" s="75"/>
    </row>
    <row r="284" spans="1:11">
      <c r="A284" s="75"/>
      <c r="B284" s="75"/>
      <c r="C284" s="75"/>
      <c r="D284" s="75"/>
      <c r="E284" s="75"/>
      <c r="F284" s="75"/>
      <c r="G284" s="75"/>
      <c r="H284" s="75"/>
      <c r="I284" s="75"/>
      <c r="J284" s="75"/>
      <c r="K284" s="75"/>
    </row>
    <row r="285" spans="1:11">
      <c r="A285" s="75"/>
      <c r="B285" s="75"/>
      <c r="C285" s="75"/>
      <c r="D285" s="75"/>
      <c r="E285" s="75"/>
      <c r="F285" s="75"/>
      <c r="G285" s="75"/>
      <c r="H285" s="75"/>
      <c r="I285" s="75"/>
      <c r="J285" s="75"/>
      <c r="K285" s="75"/>
    </row>
    <row r="286" spans="1:11">
      <c r="A286" s="75"/>
      <c r="B286" s="75"/>
      <c r="C286" s="75"/>
      <c r="D286" s="75"/>
      <c r="E286" s="75"/>
      <c r="F286" s="75"/>
      <c r="G286" s="75"/>
      <c r="H286" s="75"/>
      <c r="I286" s="75"/>
      <c r="J286" s="75"/>
      <c r="K286" s="75"/>
    </row>
    <row r="287" spans="1:11">
      <c r="A287" s="75"/>
      <c r="B287" s="75"/>
      <c r="C287" s="75"/>
      <c r="D287" s="75"/>
      <c r="E287" s="75"/>
      <c r="F287" s="75"/>
      <c r="G287" s="75"/>
      <c r="H287" s="75"/>
      <c r="I287" s="75"/>
      <c r="J287" s="75"/>
      <c r="K287" s="75"/>
    </row>
    <row r="288" spans="1:11">
      <c r="A288" s="75"/>
      <c r="B288" s="75"/>
      <c r="C288" s="75"/>
      <c r="D288" s="75"/>
      <c r="E288" s="75"/>
      <c r="F288" s="75"/>
      <c r="G288" s="75"/>
      <c r="H288" s="75"/>
      <c r="I288" s="75"/>
      <c r="J288" s="75"/>
      <c r="K288" s="75"/>
    </row>
    <row r="289" spans="1:11">
      <c r="A289" s="75"/>
      <c r="B289" s="75"/>
      <c r="C289" s="75"/>
      <c r="D289" s="75"/>
      <c r="E289" s="75"/>
      <c r="F289" s="75"/>
      <c r="G289" s="75"/>
      <c r="H289" s="75"/>
      <c r="I289" s="75"/>
      <c r="J289" s="75"/>
      <c r="K289" s="75"/>
    </row>
    <row r="290" spans="1:11">
      <c r="A290" s="75"/>
      <c r="B290" s="75"/>
      <c r="C290" s="75"/>
      <c r="D290" s="75"/>
      <c r="E290" s="75"/>
      <c r="F290" s="75"/>
      <c r="G290" s="75"/>
      <c r="H290" s="75"/>
      <c r="I290" s="75"/>
      <c r="J290" s="75"/>
      <c r="K290" s="75"/>
    </row>
    <row r="291" spans="1:11">
      <c r="A291" s="75"/>
      <c r="B291" s="75"/>
      <c r="C291" s="75"/>
      <c r="D291" s="75"/>
      <c r="E291" s="75"/>
      <c r="F291" s="75"/>
      <c r="G291" s="75"/>
      <c r="H291" s="75"/>
      <c r="I291" s="75"/>
      <c r="J291" s="75"/>
      <c r="K291" s="75"/>
    </row>
    <row r="292" spans="1:11">
      <c r="A292" s="75"/>
      <c r="B292" s="75"/>
      <c r="C292" s="75"/>
      <c r="D292" s="75"/>
      <c r="E292" s="75"/>
      <c r="F292" s="75"/>
      <c r="G292" s="75"/>
      <c r="H292" s="75"/>
      <c r="I292" s="75"/>
      <c r="J292" s="75"/>
      <c r="K292" s="75"/>
    </row>
    <row r="293" spans="1:11">
      <c r="A293" s="75"/>
      <c r="B293" s="75"/>
      <c r="C293" s="75"/>
      <c r="D293" s="75"/>
      <c r="E293" s="75"/>
      <c r="F293" s="75"/>
      <c r="G293" s="75"/>
      <c r="H293" s="75"/>
      <c r="I293" s="75"/>
      <c r="J293" s="75"/>
      <c r="K293" s="75"/>
    </row>
    <row r="294" spans="1:11">
      <c r="A294" s="75"/>
      <c r="B294" s="75"/>
      <c r="C294" s="75"/>
      <c r="D294" s="75"/>
      <c r="E294" s="75"/>
      <c r="F294" s="75"/>
      <c r="G294" s="75"/>
      <c r="H294" s="75"/>
      <c r="I294" s="75"/>
      <c r="J294" s="75"/>
      <c r="K294" s="75"/>
    </row>
    <row r="295" spans="1:11">
      <c r="A295" s="75"/>
      <c r="B295" s="75"/>
      <c r="C295" s="75"/>
      <c r="D295" s="75"/>
      <c r="E295" s="75"/>
      <c r="F295" s="75"/>
      <c r="G295" s="75"/>
      <c r="H295" s="75"/>
      <c r="I295" s="75"/>
      <c r="J295" s="75"/>
      <c r="K295" s="75"/>
    </row>
    <row r="296" spans="1:11">
      <c r="A296" s="75"/>
      <c r="B296" s="75"/>
      <c r="C296" s="75"/>
      <c r="D296" s="75"/>
      <c r="E296" s="75"/>
      <c r="F296" s="75"/>
      <c r="G296" s="75"/>
      <c r="H296" s="75"/>
      <c r="I296" s="75"/>
      <c r="J296" s="75"/>
      <c r="K296" s="75"/>
    </row>
    <row r="297" spans="1:11">
      <c r="A297" s="75"/>
      <c r="B297" s="75"/>
      <c r="C297" s="75"/>
      <c r="D297" s="75"/>
      <c r="E297" s="75"/>
      <c r="F297" s="75"/>
      <c r="G297" s="75"/>
      <c r="H297" s="75"/>
      <c r="I297" s="75"/>
      <c r="J297" s="75"/>
      <c r="K297" s="75"/>
    </row>
    <row r="298" spans="1:11">
      <c r="A298" s="75"/>
      <c r="B298" s="75"/>
      <c r="C298" s="75"/>
      <c r="D298" s="75"/>
      <c r="E298" s="75"/>
      <c r="F298" s="75"/>
      <c r="G298" s="75"/>
      <c r="H298" s="75"/>
      <c r="I298" s="75"/>
      <c r="J298" s="75"/>
      <c r="K298" s="75"/>
    </row>
    <row r="299" spans="1:11">
      <c r="A299" s="75"/>
      <c r="B299" s="75"/>
      <c r="C299" s="75"/>
      <c r="D299" s="75"/>
      <c r="E299" s="75"/>
      <c r="F299" s="75"/>
      <c r="G299" s="75"/>
      <c r="H299" s="75"/>
      <c r="I299" s="75"/>
      <c r="J299" s="75"/>
      <c r="K299" s="75"/>
    </row>
    <row r="300" spans="1:11">
      <c r="A300" s="75"/>
      <c r="B300" s="75"/>
      <c r="C300" s="75"/>
      <c r="D300" s="75"/>
      <c r="E300" s="75"/>
      <c r="F300" s="75"/>
      <c r="G300" s="75"/>
      <c r="H300" s="75"/>
      <c r="I300" s="75"/>
      <c r="J300" s="75"/>
      <c r="K300" s="75"/>
    </row>
    <row r="301" spans="1:11">
      <c r="A301" s="75"/>
      <c r="B301" s="75"/>
      <c r="C301" s="75"/>
      <c r="D301" s="75"/>
      <c r="E301" s="75"/>
      <c r="F301" s="75"/>
      <c r="G301" s="75"/>
      <c r="H301" s="75"/>
      <c r="I301" s="75"/>
      <c r="J301" s="75"/>
      <c r="K301" s="75"/>
    </row>
    <row r="302" spans="1:11">
      <c r="A302" s="75"/>
      <c r="B302" s="75"/>
      <c r="C302" s="75"/>
      <c r="D302" s="75"/>
      <c r="E302" s="75"/>
      <c r="F302" s="75"/>
      <c r="G302" s="75"/>
      <c r="H302" s="75"/>
      <c r="I302" s="75"/>
      <c r="J302" s="75"/>
      <c r="K302" s="75"/>
    </row>
    <row r="303" spans="1:11">
      <c r="A303" s="75"/>
      <c r="B303" s="75"/>
      <c r="C303" s="75"/>
      <c r="D303" s="75"/>
      <c r="E303" s="75"/>
      <c r="F303" s="75"/>
      <c r="G303" s="75"/>
      <c r="H303" s="75"/>
      <c r="I303" s="75"/>
      <c r="J303" s="75"/>
      <c r="K303" s="75"/>
    </row>
    <row r="304" spans="1:11">
      <c r="A304" s="75"/>
      <c r="B304" s="75"/>
      <c r="C304" s="75"/>
      <c r="D304" s="75"/>
      <c r="E304" s="75"/>
      <c r="F304" s="75"/>
      <c r="G304" s="75"/>
      <c r="H304" s="75"/>
      <c r="I304" s="75"/>
      <c r="J304" s="75"/>
      <c r="K304" s="75"/>
    </row>
    <row r="305" spans="1:11">
      <c r="A305" s="75"/>
      <c r="B305" s="75"/>
      <c r="C305" s="75"/>
      <c r="D305" s="75"/>
      <c r="E305" s="75"/>
      <c r="F305" s="75"/>
      <c r="G305" s="75"/>
      <c r="H305" s="75"/>
      <c r="I305" s="75"/>
      <c r="J305" s="75"/>
      <c r="K305" s="75"/>
    </row>
    <row r="306" spans="1:11">
      <c r="A306" s="75"/>
      <c r="B306" s="75"/>
      <c r="C306" s="75"/>
      <c r="D306" s="75"/>
      <c r="E306" s="75"/>
      <c r="F306" s="75"/>
      <c r="G306" s="75"/>
      <c r="H306" s="75"/>
      <c r="I306" s="75"/>
      <c r="J306" s="75"/>
      <c r="K306" s="75"/>
    </row>
    <row r="307" spans="1:11">
      <c r="A307" s="75"/>
      <c r="B307" s="75"/>
      <c r="C307" s="75"/>
      <c r="D307" s="75"/>
      <c r="E307" s="75"/>
      <c r="F307" s="75"/>
      <c r="G307" s="75"/>
      <c r="H307" s="75"/>
      <c r="I307" s="75"/>
      <c r="J307" s="75"/>
      <c r="K307" s="75"/>
    </row>
    <row r="308" spans="1:11">
      <c r="A308" s="75"/>
      <c r="B308" s="75"/>
      <c r="C308" s="75"/>
      <c r="D308" s="75"/>
      <c r="E308" s="75"/>
      <c r="F308" s="75"/>
      <c r="G308" s="75"/>
      <c r="H308" s="75"/>
      <c r="I308" s="75"/>
      <c r="J308" s="75"/>
      <c r="K308" s="75"/>
    </row>
    <row r="309" spans="1:11">
      <c r="A309" s="75"/>
      <c r="B309" s="75"/>
      <c r="C309" s="75"/>
      <c r="D309" s="75"/>
      <c r="E309" s="75"/>
      <c r="F309" s="75"/>
      <c r="G309" s="75"/>
      <c r="H309" s="75"/>
      <c r="I309" s="75"/>
      <c r="J309" s="75"/>
      <c r="K309" s="75"/>
    </row>
    <row r="310" spans="1:11">
      <c r="A310" s="75"/>
      <c r="B310" s="75"/>
      <c r="C310" s="75"/>
      <c r="D310" s="75"/>
      <c r="E310" s="75"/>
      <c r="F310" s="75"/>
      <c r="G310" s="75"/>
      <c r="H310" s="75"/>
      <c r="I310" s="75"/>
      <c r="J310" s="75"/>
      <c r="K310" s="75"/>
    </row>
    <row r="311" spans="1:11">
      <c r="A311" s="75"/>
      <c r="B311" s="75"/>
      <c r="C311" s="75"/>
      <c r="D311" s="75"/>
      <c r="E311" s="75"/>
      <c r="F311" s="75"/>
      <c r="G311" s="75"/>
      <c r="H311" s="75"/>
      <c r="I311" s="75"/>
      <c r="J311" s="75"/>
      <c r="K311" s="75"/>
    </row>
    <row r="312" spans="1:11">
      <c r="A312" s="75"/>
      <c r="B312" s="75"/>
      <c r="C312" s="75"/>
      <c r="D312" s="75"/>
      <c r="E312" s="75"/>
      <c r="F312" s="75"/>
      <c r="G312" s="75"/>
      <c r="H312" s="75"/>
      <c r="I312" s="75"/>
      <c r="J312" s="75"/>
      <c r="K312" s="75"/>
    </row>
    <row r="313" spans="1:11">
      <c r="A313" s="75"/>
      <c r="B313" s="75"/>
      <c r="C313" s="75"/>
      <c r="D313" s="75"/>
      <c r="E313" s="75"/>
      <c r="F313" s="75"/>
      <c r="G313" s="75"/>
      <c r="H313" s="75"/>
      <c r="I313" s="75"/>
      <c r="J313" s="75"/>
      <c r="K313" s="75"/>
    </row>
    <row r="314" spans="1:11">
      <c r="A314" s="75"/>
      <c r="B314" s="75"/>
      <c r="C314" s="75"/>
      <c r="D314" s="75"/>
      <c r="E314" s="75"/>
      <c r="F314" s="75"/>
      <c r="G314" s="75"/>
      <c r="H314" s="75"/>
      <c r="I314" s="75"/>
      <c r="J314" s="75"/>
      <c r="K314" s="75"/>
    </row>
    <row r="315" spans="1:11">
      <c r="A315" s="75"/>
      <c r="B315" s="75"/>
      <c r="C315" s="75"/>
      <c r="D315" s="75"/>
      <c r="E315" s="75"/>
      <c r="F315" s="75"/>
      <c r="G315" s="75"/>
      <c r="H315" s="75"/>
      <c r="I315" s="75"/>
      <c r="J315" s="75"/>
      <c r="K315" s="75"/>
    </row>
    <row r="316" spans="1:11">
      <c r="A316" s="75"/>
      <c r="B316" s="75"/>
      <c r="C316" s="75"/>
      <c r="D316" s="75"/>
      <c r="E316" s="75"/>
      <c r="F316" s="75"/>
      <c r="G316" s="75"/>
      <c r="H316" s="75"/>
      <c r="I316" s="75"/>
      <c r="J316" s="75"/>
      <c r="K316" s="75"/>
    </row>
    <row r="317" spans="1:11">
      <c r="A317" s="75"/>
      <c r="B317" s="75"/>
      <c r="C317" s="75"/>
      <c r="D317" s="75"/>
      <c r="E317" s="75"/>
      <c r="F317" s="75"/>
      <c r="G317" s="75"/>
      <c r="H317" s="75"/>
      <c r="I317" s="75"/>
      <c r="J317" s="75"/>
      <c r="K317" s="75"/>
    </row>
    <row r="318" spans="1:11">
      <c r="A318" s="75"/>
      <c r="B318" s="75"/>
      <c r="C318" s="75"/>
      <c r="D318" s="75"/>
      <c r="E318" s="75"/>
      <c r="F318" s="75"/>
      <c r="G318" s="75"/>
      <c r="H318" s="75"/>
      <c r="I318" s="75"/>
      <c r="J318" s="75"/>
      <c r="K318" s="75"/>
    </row>
    <row r="319" spans="1:11">
      <c r="A319" s="75"/>
      <c r="B319" s="75"/>
      <c r="C319" s="75"/>
      <c r="D319" s="75"/>
      <c r="E319" s="75"/>
      <c r="F319" s="75"/>
      <c r="G319" s="75"/>
      <c r="H319" s="75"/>
      <c r="I319" s="75"/>
      <c r="J319" s="75"/>
      <c r="K319" s="75"/>
    </row>
    <row r="320" spans="1:11">
      <c r="A320" s="75"/>
      <c r="B320" s="75"/>
      <c r="C320" s="75"/>
      <c r="D320" s="75"/>
      <c r="E320" s="75"/>
      <c r="F320" s="75"/>
      <c r="G320" s="75"/>
      <c r="H320" s="75"/>
      <c r="I320" s="75"/>
      <c r="J320" s="75"/>
      <c r="K320" s="75"/>
    </row>
    <row r="321" spans="1:11">
      <c r="A321" s="75"/>
      <c r="B321" s="75"/>
      <c r="C321" s="75"/>
      <c r="D321" s="75"/>
      <c r="E321" s="75"/>
      <c r="F321" s="75"/>
      <c r="G321" s="75"/>
      <c r="H321" s="75"/>
      <c r="I321" s="75"/>
      <c r="J321" s="75"/>
      <c r="K321" s="75"/>
    </row>
    <row r="322" spans="1:11">
      <c r="A322" s="75"/>
      <c r="B322" s="75"/>
      <c r="C322" s="75"/>
      <c r="D322" s="75"/>
      <c r="E322" s="75"/>
      <c r="F322" s="75"/>
      <c r="G322" s="75"/>
      <c r="H322" s="75"/>
      <c r="I322" s="75"/>
      <c r="J322" s="75"/>
      <c r="K322" s="75"/>
    </row>
    <row r="323" spans="1:11">
      <c r="A323" s="75"/>
      <c r="B323" s="75"/>
      <c r="C323" s="75"/>
      <c r="D323" s="75"/>
      <c r="E323" s="75"/>
      <c r="F323" s="75"/>
      <c r="G323" s="75"/>
      <c r="H323" s="75"/>
      <c r="I323" s="75"/>
      <c r="J323" s="75"/>
      <c r="K323" s="75"/>
    </row>
    <row r="324" spans="1:11">
      <c r="A324" s="75"/>
      <c r="B324" s="75"/>
      <c r="C324" s="75"/>
      <c r="D324" s="75"/>
      <c r="E324" s="75"/>
      <c r="F324" s="75"/>
      <c r="G324" s="75"/>
      <c r="H324" s="75"/>
      <c r="I324" s="75"/>
      <c r="J324" s="75"/>
      <c r="K324" s="75"/>
    </row>
    <row r="325" spans="1:11">
      <c r="A325" s="75"/>
      <c r="B325" s="75"/>
      <c r="C325" s="75"/>
      <c r="D325" s="75"/>
      <c r="E325" s="75"/>
      <c r="F325" s="75"/>
      <c r="G325" s="75"/>
      <c r="H325" s="75"/>
      <c r="I325" s="75"/>
      <c r="J325" s="75"/>
      <c r="K325" s="75"/>
    </row>
    <row r="326" spans="1:11">
      <c r="A326" s="75"/>
      <c r="B326" s="75"/>
      <c r="C326" s="75"/>
      <c r="D326" s="75"/>
      <c r="E326" s="75"/>
      <c r="F326" s="75"/>
      <c r="G326" s="75"/>
      <c r="H326" s="75"/>
      <c r="I326" s="75"/>
      <c r="J326" s="75"/>
      <c r="K326" s="75"/>
    </row>
    <row r="327" spans="1:11">
      <c r="A327" s="75"/>
      <c r="B327" s="75"/>
      <c r="C327" s="75"/>
      <c r="D327" s="75"/>
      <c r="E327" s="75"/>
      <c r="F327" s="75"/>
      <c r="G327" s="75"/>
      <c r="H327" s="75"/>
      <c r="I327" s="75"/>
      <c r="J327" s="75"/>
      <c r="K327" s="75"/>
    </row>
    <row r="328" spans="1:11">
      <c r="A328" s="75"/>
      <c r="B328" s="75"/>
      <c r="C328" s="75"/>
      <c r="D328" s="75"/>
      <c r="E328" s="75"/>
      <c r="F328" s="75"/>
      <c r="G328" s="75"/>
      <c r="H328" s="75"/>
      <c r="I328" s="75"/>
      <c r="J328" s="75"/>
      <c r="K328" s="75"/>
    </row>
    <row r="329" spans="1:11">
      <c r="A329" s="75"/>
      <c r="B329" s="75"/>
      <c r="C329" s="75"/>
      <c r="D329" s="75"/>
      <c r="E329" s="75"/>
      <c r="F329" s="75"/>
      <c r="G329" s="75"/>
      <c r="H329" s="75"/>
      <c r="I329" s="75"/>
      <c r="J329" s="75"/>
      <c r="K329" s="75"/>
    </row>
    <row r="330" spans="1:11">
      <c r="A330" s="75"/>
      <c r="B330" s="75"/>
      <c r="C330" s="75"/>
      <c r="D330" s="75"/>
      <c r="E330" s="75"/>
      <c r="F330" s="75"/>
      <c r="G330" s="75"/>
      <c r="H330" s="75"/>
      <c r="I330" s="75"/>
      <c r="J330" s="75"/>
      <c r="K330" s="75"/>
    </row>
    <row r="331" spans="1:11">
      <c r="A331" s="75"/>
      <c r="B331" s="75"/>
      <c r="C331" s="75"/>
      <c r="D331" s="75"/>
      <c r="E331" s="75"/>
      <c r="F331" s="75"/>
      <c r="G331" s="75"/>
      <c r="H331" s="75"/>
      <c r="I331" s="75"/>
      <c r="J331" s="75"/>
      <c r="K331" s="75"/>
    </row>
    <row r="332" spans="1:11">
      <c r="A332" s="75"/>
      <c r="B332" s="75"/>
      <c r="C332" s="75"/>
      <c r="D332" s="75"/>
      <c r="E332" s="75"/>
      <c r="F332" s="75"/>
      <c r="G332" s="75"/>
      <c r="H332" s="75"/>
      <c r="I332" s="75"/>
      <c r="J332" s="75"/>
      <c r="K332" s="75"/>
    </row>
    <row r="333" spans="1:11">
      <c r="A333" s="75"/>
      <c r="B333" s="75"/>
      <c r="C333" s="75"/>
      <c r="D333" s="75"/>
      <c r="E333" s="75"/>
      <c r="F333" s="75"/>
      <c r="G333" s="75"/>
      <c r="H333" s="75"/>
      <c r="I333" s="75"/>
      <c r="J333" s="75"/>
      <c r="K333" s="75"/>
    </row>
    <row r="334" spans="1:11">
      <c r="A334" s="75"/>
      <c r="B334" s="75"/>
      <c r="C334" s="75"/>
      <c r="D334" s="75"/>
      <c r="E334" s="75"/>
      <c r="F334" s="75"/>
      <c r="G334" s="75"/>
      <c r="H334" s="75"/>
      <c r="I334" s="75"/>
      <c r="J334" s="75"/>
      <c r="K334" s="75"/>
    </row>
    <row r="335" spans="1:11">
      <c r="A335" s="75"/>
      <c r="B335" s="75"/>
      <c r="C335" s="75"/>
      <c r="D335" s="75"/>
      <c r="E335" s="75"/>
      <c r="F335" s="75"/>
      <c r="G335" s="75"/>
      <c r="H335" s="75"/>
      <c r="I335" s="75"/>
      <c r="J335" s="75"/>
      <c r="K335" s="75"/>
    </row>
    <row r="336" spans="1:11">
      <c r="A336" s="75"/>
      <c r="B336" s="75"/>
      <c r="C336" s="75"/>
      <c r="D336" s="75"/>
      <c r="E336" s="75"/>
      <c r="F336" s="75"/>
      <c r="G336" s="75"/>
      <c r="H336" s="75"/>
      <c r="I336" s="75"/>
      <c r="J336" s="75"/>
      <c r="K336" s="75"/>
    </row>
    <row r="337" spans="1:11">
      <c r="A337" s="75"/>
      <c r="B337" s="75"/>
      <c r="C337" s="75"/>
      <c r="D337" s="75"/>
      <c r="E337" s="75"/>
      <c r="F337" s="75"/>
      <c r="G337" s="75"/>
      <c r="H337" s="75"/>
      <c r="I337" s="75"/>
      <c r="J337" s="75"/>
      <c r="K337" s="75"/>
    </row>
    <row r="338" spans="1:11">
      <c r="A338" s="75"/>
      <c r="B338" s="75"/>
      <c r="C338" s="75"/>
      <c r="D338" s="75"/>
      <c r="E338" s="75"/>
      <c r="F338" s="75"/>
      <c r="G338" s="75"/>
      <c r="H338" s="75"/>
      <c r="I338" s="75"/>
      <c r="J338" s="75"/>
      <c r="K338" s="75"/>
    </row>
    <row r="339" spans="1:11">
      <c r="A339" s="75"/>
      <c r="B339" s="75"/>
      <c r="C339" s="75"/>
      <c r="D339" s="75"/>
      <c r="E339" s="75"/>
      <c r="F339" s="75"/>
      <c r="G339" s="75"/>
      <c r="H339" s="75"/>
      <c r="I339" s="75"/>
      <c r="J339" s="75"/>
      <c r="K339" s="75"/>
    </row>
    <row r="340" spans="1:11">
      <c r="A340" s="75"/>
      <c r="B340" s="75"/>
      <c r="C340" s="75"/>
      <c r="D340" s="75"/>
      <c r="E340" s="75"/>
      <c r="F340" s="75"/>
      <c r="G340" s="75"/>
      <c r="H340" s="75"/>
      <c r="I340" s="75"/>
      <c r="J340" s="75"/>
      <c r="K340" s="75"/>
    </row>
    <row r="341" spans="1:11">
      <c r="A341" s="75"/>
      <c r="B341" s="75"/>
      <c r="C341" s="75"/>
      <c r="D341" s="75"/>
      <c r="E341" s="75"/>
      <c r="F341" s="75"/>
      <c r="G341" s="75"/>
      <c r="H341" s="75"/>
      <c r="I341" s="75"/>
      <c r="J341" s="75"/>
      <c r="K341" s="75"/>
    </row>
    <row r="342" spans="1:11">
      <c r="A342" s="75"/>
      <c r="B342" s="75"/>
      <c r="C342" s="75"/>
      <c r="D342" s="75"/>
      <c r="E342" s="75"/>
      <c r="F342" s="75"/>
      <c r="G342" s="75"/>
      <c r="H342" s="75"/>
      <c r="I342" s="75"/>
      <c r="J342" s="75"/>
      <c r="K342" s="75"/>
    </row>
    <row r="343" spans="1:11">
      <c r="A343" s="75"/>
      <c r="B343" s="75"/>
      <c r="C343" s="75"/>
      <c r="D343" s="75"/>
      <c r="E343" s="75"/>
      <c r="F343" s="75"/>
      <c r="G343" s="75"/>
      <c r="H343" s="75"/>
      <c r="I343" s="75"/>
      <c r="J343" s="75"/>
      <c r="K343" s="75"/>
    </row>
    <row r="344" spans="1:11">
      <c r="A344" s="75"/>
      <c r="B344" s="75"/>
      <c r="C344" s="75"/>
      <c r="D344" s="75"/>
      <c r="E344" s="75"/>
      <c r="F344" s="75"/>
      <c r="G344" s="75"/>
      <c r="H344" s="75"/>
      <c r="I344" s="75"/>
      <c r="J344" s="75"/>
      <c r="K344" s="75"/>
    </row>
    <row r="345" spans="1:11">
      <c r="A345" s="75"/>
      <c r="B345" s="75"/>
      <c r="C345" s="75"/>
      <c r="D345" s="75"/>
      <c r="E345" s="75"/>
      <c r="F345" s="75"/>
      <c r="G345" s="75"/>
      <c r="H345" s="75"/>
      <c r="I345" s="75"/>
      <c r="J345" s="75"/>
      <c r="K345" s="75"/>
    </row>
    <row r="346" spans="1:11">
      <c r="A346" s="75"/>
      <c r="B346" s="75"/>
      <c r="C346" s="75"/>
      <c r="D346" s="75"/>
      <c r="E346" s="75"/>
      <c r="F346" s="75"/>
      <c r="G346" s="75"/>
      <c r="H346" s="75"/>
      <c r="I346" s="75"/>
      <c r="J346" s="75"/>
      <c r="K346" s="75"/>
    </row>
    <row r="347" spans="1:11">
      <c r="A347" s="75"/>
      <c r="B347" s="75"/>
      <c r="C347" s="75"/>
      <c r="D347" s="75"/>
      <c r="E347" s="75"/>
      <c r="F347" s="75"/>
      <c r="G347" s="75"/>
      <c r="H347" s="75"/>
      <c r="I347" s="75"/>
      <c r="J347" s="75"/>
      <c r="K347" s="75"/>
    </row>
    <row r="348" spans="1:11">
      <c r="A348" s="75"/>
      <c r="B348" s="75"/>
      <c r="C348" s="75"/>
      <c r="D348" s="75"/>
      <c r="E348" s="75"/>
      <c r="F348" s="75"/>
      <c r="G348" s="75"/>
      <c r="H348" s="75"/>
      <c r="I348" s="75"/>
      <c r="J348" s="75"/>
      <c r="K348" s="75"/>
    </row>
    <row r="349" spans="1:11">
      <c r="A349" s="75"/>
      <c r="B349" s="75"/>
      <c r="C349" s="75"/>
      <c r="D349" s="75"/>
      <c r="E349" s="75"/>
      <c r="F349" s="75"/>
      <c r="G349" s="75"/>
      <c r="H349" s="75"/>
      <c r="I349" s="75"/>
      <c r="J349" s="75"/>
      <c r="K349" s="75"/>
    </row>
    <row r="350" spans="1:11">
      <c r="A350" s="75"/>
      <c r="B350" s="75"/>
      <c r="C350" s="75"/>
      <c r="D350" s="75"/>
      <c r="E350" s="75"/>
      <c r="F350" s="75"/>
      <c r="G350" s="75"/>
      <c r="H350" s="75"/>
      <c r="I350" s="75"/>
      <c r="J350" s="75"/>
      <c r="K350" s="75"/>
    </row>
    <row r="351" spans="1:11">
      <c r="A351" s="75"/>
      <c r="B351" s="75"/>
      <c r="C351" s="75"/>
      <c r="D351" s="75"/>
      <c r="E351" s="75"/>
      <c r="F351" s="75"/>
      <c r="G351" s="75"/>
      <c r="H351" s="75"/>
      <c r="I351" s="75"/>
      <c r="J351" s="75"/>
      <c r="K351" s="75"/>
    </row>
    <row r="352" spans="1:11">
      <c r="A352" s="75"/>
      <c r="B352" s="75"/>
      <c r="C352" s="75"/>
      <c r="D352" s="75"/>
      <c r="E352" s="75"/>
      <c r="F352" s="75"/>
      <c r="G352" s="75"/>
      <c r="H352" s="75"/>
      <c r="I352" s="75"/>
      <c r="J352" s="75"/>
      <c r="K352" s="75"/>
    </row>
    <row r="353" spans="1:11">
      <c r="A353" s="75"/>
      <c r="B353" s="75"/>
      <c r="C353" s="75"/>
      <c r="D353" s="75"/>
      <c r="E353" s="75"/>
      <c r="F353" s="75"/>
      <c r="G353" s="75"/>
      <c r="H353" s="75"/>
      <c r="I353" s="75"/>
      <c r="J353" s="75"/>
      <c r="K353" s="75"/>
    </row>
    <row r="354" spans="1:11">
      <c r="A354" s="75"/>
      <c r="B354" s="75"/>
      <c r="C354" s="75"/>
      <c r="D354" s="75"/>
      <c r="E354" s="75"/>
      <c r="F354" s="75"/>
      <c r="G354" s="75"/>
      <c r="H354" s="75"/>
      <c r="I354" s="75"/>
      <c r="J354" s="75"/>
      <c r="K354" s="75"/>
    </row>
    <row r="355" spans="1:11">
      <c r="A355" s="75"/>
      <c r="B355" s="75"/>
      <c r="C355" s="75"/>
      <c r="D355" s="75"/>
      <c r="E355" s="75"/>
      <c r="F355" s="75"/>
      <c r="G355" s="75"/>
      <c r="H355" s="75"/>
      <c r="I355" s="75"/>
      <c r="J355" s="75"/>
      <c r="K355" s="75"/>
    </row>
    <row r="356" spans="1:11">
      <c r="A356" s="75"/>
      <c r="B356" s="75"/>
      <c r="C356" s="75"/>
      <c r="D356" s="75"/>
      <c r="E356" s="75"/>
      <c r="F356" s="75"/>
      <c r="G356" s="75"/>
      <c r="H356" s="75"/>
      <c r="I356" s="75"/>
      <c r="J356" s="75"/>
      <c r="K356" s="75"/>
    </row>
    <row r="357" spans="1:11">
      <c r="A357" s="75"/>
      <c r="B357" s="75"/>
      <c r="C357" s="75"/>
      <c r="D357" s="75"/>
      <c r="E357" s="75"/>
      <c r="F357" s="75"/>
      <c r="G357" s="75"/>
      <c r="H357" s="75"/>
      <c r="I357" s="75"/>
      <c r="J357" s="75"/>
      <c r="K357" s="75"/>
    </row>
    <row r="358" spans="1:11">
      <c r="A358" s="75"/>
      <c r="B358" s="75"/>
      <c r="C358" s="75"/>
      <c r="D358" s="75"/>
      <c r="E358" s="75"/>
      <c r="F358" s="75"/>
      <c r="G358" s="75"/>
      <c r="H358" s="75"/>
      <c r="I358" s="75"/>
      <c r="J358" s="75"/>
      <c r="K358" s="75"/>
    </row>
    <row r="359" spans="1:11">
      <c r="A359" s="75"/>
      <c r="B359" s="75"/>
      <c r="C359" s="75"/>
      <c r="D359" s="75"/>
      <c r="E359" s="75"/>
      <c r="F359" s="75"/>
      <c r="G359" s="75"/>
      <c r="H359" s="75"/>
      <c r="I359" s="75"/>
      <c r="J359" s="75"/>
      <c r="K359" s="75"/>
    </row>
    <row r="360" spans="1:11">
      <c r="A360" s="75"/>
      <c r="B360" s="75"/>
      <c r="C360" s="75"/>
      <c r="D360" s="75"/>
      <c r="E360" s="75"/>
      <c r="F360" s="75"/>
      <c r="G360" s="75"/>
      <c r="H360" s="75"/>
      <c r="I360" s="75"/>
      <c r="J360" s="75"/>
      <c r="K360" s="75"/>
    </row>
    <row r="361" spans="1:11">
      <c r="A361" s="75"/>
      <c r="B361" s="75"/>
      <c r="C361" s="75"/>
      <c r="D361" s="75"/>
      <c r="E361" s="75"/>
      <c r="F361" s="75"/>
      <c r="G361" s="75"/>
      <c r="H361" s="75"/>
      <c r="I361" s="75"/>
      <c r="J361" s="75"/>
      <c r="K361" s="75"/>
    </row>
    <row r="362" spans="1:11">
      <c r="A362" s="75"/>
      <c r="B362" s="75"/>
      <c r="C362" s="75"/>
      <c r="D362" s="75"/>
      <c r="E362" s="75"/>
      <c r="F362" s="75"/>
      <c r="G362" s="75"/>
      <c r="H362" s="75"/>
      <c r="I362" s="75"/>
      <c r="J362" s="75"/>
      <c r="K362" s="75"/>
    </row>
    <row r="363" spans="1:11">
      <c r="A363" s="75"/>
      <c r="B363" s="75"/>
      <c r="C363" s="75"/>
      <c r="D363" s="75"/>
      <c r="E363" s="75"/>
      <c r="F363" s="75"/>
      <c r="G363" s="75"/>
      <c r="H363" s="75"/>
      <c r="I363" s="75"/>
      <c r="J363" s="75"/>
      <c r="K363" s="75"/>
    </row>
    <row r="364" spans="1:11">
      <c r="A364" s="75"/>
      <c r="B364" s="75"/>
      <c r="C364" s="75"/>
      <c r="D364" s="75"/>
      <c r="E364" s="75"/>
      <c r="F364" s="75"/>
      <c r="G364" s="75"/>
      <c r="H364" s="75"/>
      <c r="I364" s="75"/>
      <c r="J364" s="75"/>
      <c r="K364" s="75"/>
    </row>
    <row r="365" spans="1:11">
      <c r="A365" s="75"/>
      <c r="B365" s="75"/>
      <c r="C365" s="75"/>
      <c r="D365" s="75"/>
      <c r="E365" s="75"/>
      <c r="F365" s="75"/>
      <c r="G365" s="75"/>
      <c r="H365" s="75"/>
      <c r="I365" s="75"/>
      <c r="J365" s="75"/>
      <c r="K365" s="75"/>
    </row>
    <row r="366" spans="1:11">
      <c r="A366" s="75"/>
      <c r="B366" s="75"/>
      <c r="C366" s="75"/>
      <c r="D366" s="75"/>
      <c r="E366" s="75"/>
      <c r="F366" s="75"/>
      <c r="G366" s="75"/>
      <c r="H366" s="75"/>
      <c r="I366" s="75"/>
      <c r="J366" s="75"/>
      <c r="K366" s="75"/>
    </row>
    <row r="367" spans="1:11">
      <c r="A367" s="75"/>
      <c r="B367" s="75"/>
      <c r="C367" s="75"/>
      <c r="D367" s="75"/>
      <c r="E367" s="75"/>
      <c r="F367" s="75"/>
      <c r="G367" s="75"/>
      <c r="H367" s="75"/>
      <c r="I367" s="75"/>
      <c r="J367" s="75"/>
      <c r="K367" s="75"/>
    </row>
    <row r="368" spans="1:11">
      <c r="A368" s="75"/>
      <c r="B368" s="75"/>
      <c r="C368" s="75"/>
      <c r="D368" s="75"/>
      <c r="E368" s="75"/>
      <c r="F368" s="75"/>
      <c r="G368" s="75"/>
      <c r="H368" s="75"/>
      <c r="I368" s="75"/>
      <c r="J368" s="75"/>
      <c r="K368" s="75"/>
    </row>
    <row r="369" spans="1:11">
      <c r="A369" s="75"/>
      <c r="B369" s="75"/>
      <c r="C369" s="75"/>
      <c r="D369" s="75"/>
      <c r="E369" s="75"/>
      <c r="F369" s="75"/>
      <c r="G369" s="75"/>
      <c r="H369" s="75"/>
      <c r="I369" s="75"/>
      <c r="J369" s="75"/>
      <c r="K369" s="75"/>
    </row>
    <row r="370" spans="1:11">
      <c r="A370" s="75"/>
      <c r="B370" s="75"/>
      <c r="C370" s="75"/>
      <c r="D370" s="75"/>
      <c r="E370" s="75"/>
      <c r="F370" s="75"/>
      <c r="G370" s="75"/>
      <c r="H370" s="75"/>
      <c r="I370" s="75"/>
      <c r="J370" s="75"/>
      <c r="K370" s="75"/>
    </row>
    <row r="371" spans="1:11">
      <c r="A371" s="75"/>
      <c r="B371" s="75"/>
      <c r="C371" s="75"/>
      <c r="D371" s="75"/>
      <c r="E371" s="75"/>
      <c r="F371" s="75"/>
      <c r="G371" s="75"/>
      <c r="H371" s="75"/>
      <c r="I371" s="75"/>
      <c r="J371" s="75"/>
      <c r="K371" s="75"/>
    </row>
    <row r="372" spans="1:11">
      <c r="A372" s="75"/>
      <c r="B372" s="75"/>
      <c r="C372" s="75"/>
      <c r="D372" s="75"/>
      <c r="E372" s="75"/>
      <c r="F372" s="75"/>
      <c r="G372" s="75"/>
      <c r="H372" s="75"/>
      <c r="I372" s="75"/>
      <c r="J372" s="75"/>
      <c r="K372" s="75"/>
    </row>
    <row r="373" spans="1:11">
      <c r="A373" s="75"/>
      <c r="B373" s="75"/>
      <c r="C373" s="75"/>
      <c r="D373" s="75"/>
      <c r="E373" s="75"/>
      <c r="F373" s="75"/>
      <c r="G373" s="75"/>
      <c r="H373" s="75"/>
      <c r="I373" s="75"/>
      <c r="J373" s="75"/>
      <c r="K373" s="75"/>
    </row>
    <row r="374" spans="1:11">
      <c r="A374" s="75"/>
      <c r="B374" s="75"/>
      <c r="C374" s="75"/>
      <c r="D374" s="75"/>
      <c r="E374" s="75"/>
      <c r="F374" s="75"/>
      <c r="G374" s="75"/>
      <c r="H374" s="75"/>
      <c r="I374" s="75"/>
      <c r="J374" s="75"/>
      <c r="K374" s="75"/>
    </row>
    <row r="375" spans="1:11">
      <c r="A375" s="75"/>
      <c r="B375" s="75"/>
      <c r="C375" s="75"/>
      <c r="D375" s="75"/>
      <c r="E375" s="75"/>
      <c r="F375" s="75"/>
      <c r="G375" s="75"/>
      <c r="H375" s="75"/>
      <c r="I375" s="75"/>
      <c r="J375" s="75"/>
      <c r="K375" s="75"/>
    </row>
    <row r="376" spans="1:11">
      <c r="A376" s="75"/>
      <c r="B376" s="75"/>
      <c r="C376" s="75"/>
      <c r="D376" s="75"/>
      <c r="E376" s="75"/>
      <c r="F376" s="75"/>
      <c r="G376" s="75"/>
      <c r="H376" s="75"/>
      <c r="I376" s="75"/>
      <c r="J376" s="75"/>
      <c r="K376" s="75"/>
    </row>
    <row r="377" spans="1:11">
      <c r="A377" s="75"/>
      <c r="B377" s="75"/>
      <c r="C377" s="75"/>
      <c r="D377" s="75"/>
      <c r="E377" s="75"/>
      <c r="F377" s="75"/>
      <c r="G377" s="75"/>
      <c r="H377" s="75"/>
      <c r="I377" s="75"/>
      <c r="J377" s="75"/>
      <c r="K377" s="75"/>
    </row>
    <row r="378" spans="1:11">
      <c r="A378" s="75"/>
      <c r="B378" s="75"/>
      <c r="C378" s="75"/>
      <c r="D378" s="75"/>
      <c r="E378" s="75"/>
      <c r="F378" s="75"/>
      <c r="G378" s="75"/>
      <c r="H378" s="75"/>
      <c r="I378" s="75"/>
      <c r="J378" s="75"/>
      <c r="K378" s="75"/>
    </row>
    <row r="379" spans="1:11">
      <c r="A379" s="75"/>
      <c r="B379" s="75"/>
      <c r="C379" s="75"/>
      <c r="D379" s="75"/>
      <c r="E379" s="75"/>
      <c r="F379" s="75"/>
      <c r="G379" s="75"/>
      <c r="H379" s="75"/>
      <c r="I379" s="75"/>
      <c r="J379" s="75"/>
      <c r="K379" s="75"/>
    </row>
    <row r="380" spans="1:11">
      <c r="A380" s="75"/>
      <c r="B380" s="75"/>
      <c r="C380" s="75"/>
      <c r="D380" s="75"/>
      <c r="E380" s="75"/>
      <c r="F380" s="75"/>
      <c r="G380" s="75"/>
      <c r="H380" s="75"/>
      <c r="I380" s="75"/>
      <c r="J380" s="75"/>
      <c r="K380" s="75"/>
    </row>
    <row r="381" spans="1:11">
      <c r="A381" s="75"/>
      <c r="B381" s="75"/>
      <c r="C381" s="75"/>
      <c r="D381" s="75"/>
      <c r="E381" s="75"/>
      <c r="F381" s="75"/>
      <c r="G381" s="75"/>
      <c r="H381" s="75"/>
      <c r="I381" s="75"/>
      <c r="J381" s="75"/>
      <c r="K381" s="75"/>
    </row>
    <row r="382" spans="1:11">
      <c r="A382" s="75"/>
      <c r="B382" s="75"/>
      <c r="C382" s="75"/>
      <c r="D382" s="75"/>
      <c r="E382" s="75"/>
      <c r="F382" s="75"/>
      <c r="G382" s="75"/>
      <c r="H382" s="75"/>
      <c r="I382" s="75"/>
      <c r="J382" s="75"/>
      <c r="K382" s="75"/>
    </row>
    <row r="383" spans="1:11">
      <c r="A383" s="75"/>
      <c r="B383" s="75"/>
      <c r="C383" s="75"/>
      <c r="D383" s="75"/>
      <c r="E383" s="75"/>
      <c r="F383" s="75"/>
      <c r="G383" s="75"/>
      <c r="H383" s="75"/>
      <c r="I383" s="75"/>
      <c r="J383" s="75"/>
      <c r="K383" s="75"/>
    </row>
    <row r="384" spans="1:11">
      <c r="A384" s="75"/>
      <c r="B384" s="75"/>
      <c r="C384" s="75"/>
      <c r="D384" s="75"/>
      <c r="E384" s="75"/>
      <c r="F384" s="75"/>
      <c r="G384" s="75"/>
      <c r="H384" s="75"/>
      <c r="I384" s="75"/>
      <c r="J384" s="75"/>
      <c r="K384" s="75"/>
    </row>
    <row r="385" spans="1:11">
      <c r="A385" s="75"/>
      <c r="B385" s="75"/>
      <c r="C385" s="75"/>
      <c r="D385" s="75"/>
      <c r="E385" s="75"/>
      <c r="F385" s="75"/>
      <c r="G385" s="75"/>
      <c r="H385" s="75"/>
      <c r="I385" s="75"/>
      <c r="J385" s="75"/>
      <c r="K385" s="75"/>
    </row>
    <row r="386" spans="1:11">
      <c r="A386" s="75"/>
      <c r="B386" s="75"/>
      <c r="C386" s="75"/>
      <c r="D386" s="75"/>
      <c r="E386" s="75"/>
      <c r="F386" s="75"/>
      <c r="G386" s="75"/>
      <c r="H386" s="75"/>
      <c r="I386" s="75"/>
      <c r="J386" s="75"/>
      <c r="K386" s="75"/>
    </row>
    <row r="387" spans="1:11">
      <c r="A387" s="75"/>
      <c r="B387" s="75"/>
      <c r="C387" s="75"/>
      <c r="D387" s="75"/>
      <c r="E387" s="75"/>
      <c r="F387" s="75"/>
      <c r="G387" s="75"/>
      <c r="H387" s="75"/>
      <c r="I387" s="75"/>
      <c r="J387" s="75"/>
      <c r="K387" s="75"/>
    </row>
    <row r="388" spans="1:11">
      <c r="A388" s="75"/>
      <c r="B388" s="75"/>
      <c r="C388" s="75"/>
      <c r="D388" s="75"/>
      <c r="E388" s="75"/>
      <c r="F388" s="75"/>
      <c r="G388" s="75"/>
      <c r="H388" s="75"/>
      <c r="I388" s="75"/>
      <c r="J388" s="75"/>
      <c r="K388" s="75"/>
    </row>
    <row r="389" spans="1:11">
      <c r="A389" s="75"/>
      <c r="B389" s="75"/>
      <c r="C389" s="75"/>
      <c r="D389" s="75"/>
      <c r="E389" s="75"/>
      <c r="F389" s="75"/>
      <c r="G389" s="75"/>
      <c r="H389" s="75"/>
      <c r="I389" s="75"/>
      <c r="J389" s="75"/>
      <c r="K389" s="75"/>
    </row>
    <row r="390" spans="1:11">
      <c r="A390" s="75"/>
      <c r="B390" s="75"/>
      <c r="C390" s="75"/>
      <c r="D390" s="75"/>
      <c r="E390" s="75"/>
      <c r="F390" s="75"/>
      <c r="G390" s="75"/>
      <c r="H390" s="75"/>
      <c r="I390" s="75"/>
      <c r="J390" s="75"/>
      <c r="K390" s="75"/>
    </row>
    <row r="391" spans="1:11">
      <c r="A391" s="75"/>
      <c r="B391" s="75"/>
      <c r="C391" s="75"/>
      <c r="D391" s="75"/>
      <c r="E391" s="75"/>
      <c r="F391" s="75"/>
      <c r="G391" s="75"/>
      <c r="H391" s="75"/>
      <c r="I391" s="75"/>
      <c r="J391" s="75"/>
      <c r="K391" s="75"/>
    </row>
    <row r="392" spans="1:11">
      <c r="A392" s="75"/>
      <c r="B392" s="75"/>
      <c r="C392" s="75"/>
      <c r="D392" s="75"/>
      <c r="E392" s="75"/>
      <c r="F392" s="75"/>
      <c r="G392" s="75"/>
      <c r="H392" s="75"/>
      <c r="I392" s="75"/>
      <c r="J392" s="75"/>
      <c r="K392" s="75"/>
    </row>
    <row r="393" spans="1:11">
      <c r="A393" s="75"/>
      <c r="B393" s="75"/>
      <c r="C393" s="75"/>
      <c r="D393" s="75"/>
      <c r="E393" s="75"/>
      <c r="F393" s="75"/>
      <c r="G393" s="75"/>
      <c r="H393" s="75"/>
      <c r="I393" s="75"/>
      <c r="J393" s="75"/>
      <c r="K393" s="75"/>
    </row>
    <row r="394" spans="1:11">
      <c r="A394" s="75"/>
      <c r="B394" s="75"/>
      <c r="C394" s="75"/>
      <c r="D394" s="75"/>
      <c r="E394" s="75"/>
      <c r="F394" s="75"/>
      <c r="G394" s="75"/>
      <c r="H394" s="75"/>
      <c r="I394" s="75"/>
      <c r="J394" s="75"/>
      <c r="K394" s="75"/>
    </row>
    <row r="395" spans="1:11">
      <c r="A395" s="75"/>
      <c r="B395" s="75"/>
      <c r="C395" s="75"/>
      <c r="D395" s="75"/>
      <c r="E395" s="75"/>
      <c r="F395" s="75"/>
      <c r="G395" s="75"/>
      <c r="H395" s="75"/>
      <c r="I395" s="75"/>
      <c r="J395" s="75"/>
      <c r="K395" s="75"/>
    </row>
    <row r="396" spans="1:11">
      <c r="A396" s="75"/>
      <c r="B396" s="75"/>
      <c r="C396" s="75"/>
      <c r="D396" s="75"/>
      <c r="E396" s="75"/>
      <c r="F396" s="75"/>
      <c r="G396" s="75"/>
      <c r="H396" s="75"/>
      <c r="I396" s="75"/>
      <c r="J396" s="75"/>
      <c r="K396" s="75"/>
    </row>
    <row r="397" spans="1:11">
      <c r="A397" s="75"/>
      <c r="B397" s="75"/>
      <c r="C397" s="75"/>
      <c r="D397" s="75"/>
      <c r="E397" s="75"/>
      <c r="F397" s="75"/>
      <c r="G397" s="75"/>
      <c r="H397" s="75"/>
      <c r="I397" s="75"/>
      <c r="J397" s="75"/>
      <c r="K397" s="75"/>
    </row>
    <row r="398" spans="1:11">
      <c r="A398" s="75"/>
      <c r="B398" s="75"/>
      <c r="C398" s="75"/>
      <c r="D398" s="75"/>
      <c r="E398" s="75"/>
      <c r="F398" s="75"/>
      <c r="G398" s="75"/>
      <c r="H398" s="75"/>
      <c r="I398" s="75"/>
      <c r="J398" s="75"/>
      <c r="K398" s="75"/>
    </row>
    <row r="399" spans="1:11">
      <c r="A399" s="75"/>
      <c r="B399" s="75"/>
      <c r="C399" s="75"/>
      <c r="D399" s="75"/>
      <c r="E399" s="75"/>
      <c r="F399" s="75"/>
      <c r="G399" s="75"/>
      <c r="H399" s="75"/>
      <c r="I399" s="75"/>
      <c r="J399" s="75"/>
      <c r="K399" s="75"/>
    </row>
    <row r="400" spans="1:11">
      <c r="A400" s="75"/>
      <c r="B400" s="75"/>
      <c r="C400" s="75"/>
      <c r="D400" s="75"/>
      <c r="E400" s="75"/>
      <c r="F400" s="75"/>
      <c r="G400" s="75"/>
      <c r="H400" s="75"/>
      <c r="I400" s="75"/>
      <c r="J400" s="75"/>
      <c r="K400" s="75"/>
    </row>
    <row r="401" spans="1:11">
      <c r="A401" s="75"/>
      <c r="B401" s="75"/>
      <c r="C401" s="75"/>
      <c r="D401" s="75"/>
      <c r="E401" s="75"/>
      <c r="F401" s="75"/>
      <c r="G401" s="75"/>
      <c r="H401" s="75"/>
      <c r="I401" s="75"/>
      <c r="J401" s="75"/>
      <c r="K401" s="75"/>
    </row>
  </sheetData>
  <customSheetViews>
    <customSheetView guid="{28784157-4EC3-4007-954F-95FA853A7F47}" showPageBreaks="1" fitToPage="1" showRuler="0">
      <selection sqref="A1:H1"/>
      <pageMargins left="0.75" right="0.75" top="1" bottom="1" header="0.5" footer="0.5"/>
      <pageSetup scale="95" orientation="portrait" r:id="rId1"/>
      <headerFooter alignWithMargins="0"/>
    </customSheetView>
    <customSheetView guid="{D8BEF0E3-EED3-4DA6-93A2-D62A3C7751B3}" fitToPage="1" showRuler="0">
      <selection sqref="A1:F1"/>
      <pageMargins left="0.75" right="0.75" top="1" bottom="1" header="0.5" footer="0.5"/>
      <pageSetup scale="95" orientation="portrait" r:id="rId2"/>
      <headerFooter alignWithMargins="0"/>
    </customSheetView>
    <customSheetView guid="{1FD82FDD-08B3-45D2-8EF1-B2A8FEBCA5D5}" showPageBreaks="1" fitToPage="1" printArea="1" showRuler="0">
      <selection sqref="A1:F1"/>
      <pageMargins left="0.75" right="0.75" top="1" bottom="1" header="0.5" footer="0.5"/>
      <pageSetup scale="94" orientation="portrait" r:id="rId3"/>
      <headerFooter alignWithMargins="0"/>
    </customSheetView>
    <customSheetView guid="{ED0078E7-B6E2-4668-A7FA-6DBEB081B675}" fitToPage="1" showRuler="0">
      <pageMargins left="0.75" right="0.75" top="1" bottom="1" header="0.5" footer="0.5"/>
      <pageSetup scale="94" orientation="portrait" r:id="rId4"/>
      <headerFooter alignWithMargins="0"/>
    </customSheetView>
    <customSheetView guid="{FD7E503C-ABB7-4CF2-A9E8-6C671B4A7BE3}" fitToPage="1" showRuler="0">
      <selection activeCell="C20" sqref="C20"/>
      <pageMargins left="0.75" right="0.75" top="1" bottom="1" header="0.5" footer="0.5"/>
      <pageSetup scale="94" orientation="portrait" r:id="rId5"/>
      <headerFooter alignWithMargins="0"/>
    </customSheetView>
    <customSheetView guid="{A70E3E5A-FAD7-411A-8FC6-3294140D6819}" fitToPage="1">
      <selection activeCell="C20" sqref="C20"/>
      <pageMargins left="0.75" right="0.75" top="1" bottom="1" header="0.5" footer="0.5"/>
      <pageSetup scale="94" orientation="portrait" r:id="rId6"/>
      <headerFooter alignWithMargins="0"/>
    </customSheetView>
    <customSheetView guid="{A81FEB52-F53B-4239-B480-8C3A97F087C9}" showPageBreaks="1" fitToPage="1" showRuler="0" topLeftCell="A43">
      <selection activeCell="E18" sqref="E18"/>
      <pageMargins left="0.75" right="0.75" top="1" bottom="1" header="0.5" footer="0.5"/>
      <pageSetup scale="94" orientation="portrait" r:id="rId7"/>
      <headerFooter alignWithMargins="0"/>
    </customSheetView>
    <customSheetView guid="{194EE32D-1C98-4374-BB7C-2BD491970D6F}" fitToPage="1" showRuler="0">
      <selection activeCell="E18" sqref="E18"/>
      <pageMargins left="0.75" right="0.75" top="1" bottom="1" header="0.5" footer="0.5"/>
      <pageSetup scale="94" orientation="portrait" r:id="rId8"/>
      <headerFooter alignWithMargins="0"/>
    </customSheetView>
    <customSheetView guid="{FAAD9AAC-1337-43AB-BF1F-CCF9DFCF5B78}" showPageBreaks="1" fitToPage="1" showRuler="0" topLeftCell="A25">
      <selection activeCell="F53" sqref="F53"/>
      <pageMargins left="0.75" right="0.75" top="1" bottom="1" header="0.5" footer="0.5"/>
      <pageSetup scale="94" orientation="portrait" r:id="rId9"/>
      <headerFooter alignWithMargins="0"/>
    </customSheetView>
    <customSheetView guid="{DC91DEF3-837B-4BB9-A81E-3B78C5914E6C}" showPageBreaks="1" fitToPage="1" showRuler="0">
      <selection activeCell="A41" sqref="A41:A42"/>
      <pageMargins left="0.75" right="0.75" top="1" bottom="1" header="0.5" footer="0.5"/>
      <pageSetup scale="95" orientation="portrait" r:id="rId10"/>
      <headerFooter alignWithMargins="0">
        <oddHeader xml:space="preserve">&amp;R&amp;12Page &amp;P of &amp;N </oddHeader>
      </headerFooter>
    </customSheetView>
    <customSheetView guid="{71B42B22-A376-44B5-B0C1-23FC1AA3DBA2}" fitToPage="1" showRuler="0" topLeftCell="A7">
      <selection activeCell="A41" sqref="A41:A42"/>
      <pageMargins left="0.75" right="0.75" top="1" bottom="1" header="0.5" footer="0.5"/>
      <pageSetup scale="95" orientation="portrait" r:id="rId11"/>
      <headerFooter alignWithMargins="0">
        <oddHeader xml:space="preserve">&amp;R&amp;14Page &amp;P of &amp;N </oddHeader>
      </headerFooter>
    </customSheetView>
    <customSheetView guid="{28948E05-8F34-4F1E-96FB-A80A6A844600}" showPageBreaks="1" fitToPage="1" showRuler="0" topLeftCell="A7">
      <selection activeCell="A41" sqref="A41:A42"/>
      <pageMargins left="0.75" right="0.75" top="1" bottom="1" header="0.5" footer="0.5"/>
      <pageSetup scale="94" orientation="portrait" r:id="rId12"/>
      <headerFooter alignWithMargins="0">
        <oddHeader xml:space="preserve">&amp;R&amp;12Page &amp;P of &amp;N </oddHeader>
      </headerFooter>
    </customSheetView>
    <customSheetView guid="{B647CB7F-C846-4278-B6B1-1EF7F3C004F5}" fitToPage="1" showRuler="0" topLeftCell="A7">
      <selection activeCell="A41" sqref="A41:A42"/>
      <pageMargins left="0.75" right="0.75" top="1" bottom="1" header="0.5" footer="0.5"/>
      <pageSetup scale="94" orientation="portrait" r:id="rId13"/>
      <headerFooter alignWithMargins="0">
        <oddHeader xml:space="preserve">&amp;R&amp;12Page &amp;P of &amp;N </oddHeader>
      </headerFooter>
    </customSheetView>
    <customSheetView guid="{63011E91-4609-4523-98FE-FD252E915668}" scale="60" showPageBreaks="1" fitToPage="1" view="pageBreakPreview" showRuler="0" topLeftCell="A7">
      <selection activeCell="A41" sqref="A41:A42"/>
      <pageMargins left="0.75" right="0.75" top="1" bottom="1" header="0.5" footer="0.5"/>
      <pageSetup scale="94" orientation="portrait" r:id="rId14"/>
      <headerFooter alignWithMargins="0">
        <oddHeader xml:space="preserve">&amp;R&amp;12Page &amp;P of &amp;N </oddHeader>
      </headerFooter>
    </customSheetView>
    <customSheetView guid="{89D6D754-9FAD-4B1E-BFC9-D7DA3E200442}" showPageBreaks="1" fitToPage="1" showRuler="0">
      <selection activeCell="E18" sqref="E18"/>
      <pageMargins left="0.75" right="0.75" top="1" bottom="1" header="0.5" footer="0.5"/>
      <pageSetup scale="95" orientation="portrait" r:id="rId15"/>
      <headerFooter alignWithMargins="0"/>
    </customSheetView>
    <customSheetView guid="{E7F1E0E5-1D7C-48D2-913C-9A4D943FD596}" fitToPage="1" showRuler="0">
      <selection activeCell="C20" sqref="C20"/>
      <pageMargins left="0.75" right="0.75" top="1" bottom="1" header="0.5" footer="0.5"/>
      <pageSetup scale="94" orientation="portrait" r:id="rId16"/>
      <headerFooter alignWithMargins="0"/>
    </customSheetView>
    <customSheetView guid="{76AF1A38-1189-4611-8170-5335B5AAF328}" fitToPage="1" showRuler="0">
      <selection sqref="A1:H1"/>
      <pageMargins left="0.75" right="0.75" top="1" bottom="1" header="0.5" footer="0.5"/>
      <pageSetup scale="95" orientation="portrait" r:id="rId17"/>
      <headerFooter alignWithMargins="0"/>
    </customSheetView>
    <customSheetView guid="{7FCEE676-C154-49A3-B796-8F613C81D3AD}" fitToPage="1" showRuler="0">
      <selection sqref="A1:F1"/>
      <pageMargins left="0.75" right="0.75" top="1" bottom="1" header="0.5" footer="0.5"/>
      <pageSetup scale="95" orientation="portrait" r:id="rId18"/>
      <headerFooter alignWithMargins="0"/>
    </customSheetView>
    <customSheetView guid="{C6D831A4-911D-42E4-9AAA-717238FD9494}" showPageBreaks="1" fitToPage="1" showRuler="0">
      <selection sqref="A1:F1"/>
      <pageMargins left="0.75" right="0.75" top="1" bottom="1" header="0.5" footer="0.5"/>
      <pageSetup scale="95" orientation="portrait" r:id="rId19"/>
      <headerFooter alignWithMargins="0"/>
    </customSheetView>
    <customSheetView guid="{B3BF4994-D3F5-485B-A5E3-7693343E0E03}" fitToPage="1" showRuler="0">
      <selection activeCell="M5" sqref="M5"/>
      <pageMargins left="0.75" right="0.75" top="1" bottom="1" header="0.5" footer="0.5"/>
      <pageSetup scale="95" orientation="portrait" r:id="rId20"/>
      <headerFooter alignWithMargins="0"/>
    </customSheetView>
  </customSheetViews>
  <mergeCells count="2">
    <mergeCell ref="A3:F3"/>
    <mergeCell ref="A1:F1"/>
  </mergeCells>
  <phoneticPr fontId="0" type="noConversion"/>
  <pageMargins left="0.75" right="0.75" top="1" bottom="1" header="0.5" footer="0.5"/>
  <pageSetup scale="94" orientation="portrait" r:id="rId2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B268E-970E-4286-BE68-F3EC764CDE8A}">
  <dimension ref="A1:G21"/>
  <sheetViews>
    <sheetView zoomScaleNormal="100" workbookViewId="0">
      <selection sqref="A1:G1"/>
    </sheetView>
  </sheetViews>
  <sheetFormatPr defaultRowHeight="12.75"/>
  <cols>
    <col min="1" max="1" width="9.140625" style="629"/>
    <col min="2" max="3" width="1.7109375" style="629" customWidth="1"/>
    <col min="4" max="4" width="40.7109375" style="629" customWidth="1"/>
    <col min="5" max="5" width="1.7109375" style="629" customWidth="1"/>
    <col min="6" max="6" width="15.7109375" style="631" customWidth="1"/>
    <col min="7" max="16384" width="9.140625" style="629"/>
  </cols>
  <sheetData>
    <row r="1" spans="1:7" ht="18">
      <c r="A1" s="697" t="str">
        <f>+'[3]ATT H-3F'!A4</f>
        <v>Old Dominion Electric Cooperative</v>
      </c>
      <c r="B1" s="697"/>
      <c r="C1" s="697"/>
      <c r="D1" s="697"/>
      <c r="E1" s="697"/>
      <c r="F1" s="697"/>
      <c r="G1" s="697"/>
    </row>
    <row r="2" spans="1:7">
      <c r="A2" s="630"/>
    </row>
    <row r="3" spans="1:7" ht="15">
      <c r="A3" s="698" t="s">
        <v>633</v>
      </c>
      <c r="B3" s="699"/>
      <c r="C3" s="699"/>
      <c r="D3" s="699"/>
      <c r="E3" s="699"/>
      <c r="F3" s="699"/>
      <c r="G3" s="699"/>
    </row>
    <row r="6" spans="1:7">
      <c r="A6" s="629" t="s">
        <v>634</v>
      </c>
      <c r="C6" s="699" t="s">
        <v>635</v>
      </c>
      <c r="D6" s="699"/>
      <c r="F6" s="632" t="s">
        <v>636</v>
      </c>
    </row>
    <row r="8" spans="1:7">
      <c r="F8" s="631" t="s">
        <v>637</v>
      </c>
    </row>
    <row r="9" spans="1:7">
      <c r="A9" s="629" t="s">
        <v>638</v>
      </c>
      <c r="C9" s="699" t="s">
        <v>639</v>
      </c>
      <c r="D9" s="699"/>
      <c r="F9" s="631" t="s">
        <v>640</v>
      </c>
    </row>
    <row r="11" spans="1:7">
      <c r="C11" s="633" t="s">
        <v>641</v>
      </c>
    </row>
    <row r="12" spans="1:7">
      <c r="A12" s="629">
        <v>350.2</v>
      </c>
      <c r="D12" s="629" t="s">
        <v>642</v>
      </c>
      <c r="F12" s="634">
        <v>1.0800000000000001E-2</v>
      </c>
    </row>
    <row r="13" spans="1:7">
      <c r="A13" s="629">
        <v>351.1</v>
      </c>
      <c r="D13" s="629" t="s">
        <v>643</v>
      </c>
      <c r="F13" s="634">
        <v>5.8799999999999998E-2</v>
      </c>
    </row>
    <row r="14" spans="1:7">
      <c r="A14" s="629">
        <v>351.3</v>
      </c>
      <c r="D14" s="629" t="s">
        <v>644</v>
      </c>
      <c r="F14" s="634">
        <v>6.0600000000000001E-2</v>
      </c>
    </row>
    <row r="15" spans="1:7">
      <c r="A15" s="629">
        <v>352</v>
      </c>
      <c r="D15" s="629" t="s">
        <v>645</v>
      </c>
      <c r="F15" s="634">
        <v>1.54E-2</v>
      </c>
    </row>
    <row r="16" spans="1:7">
      <c r="A16" s="629">
        <v>353</v>
      </c>
      <c r="D16" s="629" t="s">
        <v>646</v>
      </c>
      <c r="F16" s="634">
        <v>2.1600000000000001E-2</v>
      </c>
    </row>
    <row r="17" spans="1:6">
      <c r="A17" s="629">
        <v>353.3</v>
      </c>
      <c r="D17" s="629" t="s">
        <v>647</v>
      </c>
      <c r="F17" s="634">
        <v>2.5899999999999999E-2</v>
      </c>
    </row>
    <row r="18" spans="1:6">
      <c r="A18" s="629">
        <v>355</v>
      </c>
      <c r="D18" s="629" t="s">
        <v>648</v>
      </c>
      <c r="F18" s="634">
        <v>2.1499999999999998E-2</v>
      </c>
    </row>
    <row r="19" spans="1:6">
      <c r="A19" s="629">
        <v>356</v>
      </c>
      <c r="D19" s="629" t="s">
        <v>649</v>
      </c>
      <c r="F19" s="634">
        <v>2.0899999999999998E-2</v>
      </c>
    </row>
    <row r="20" spans="1:6">
      <c r="A20" s="629">
        <v>358</v>
      </c>
      <c r="D20" s="629" t="s">
        <v>650</v>
      </c>
      <c r="F20" s="634">
        <v>1.1299999999999999E-2</v>
      </c>
    </row>
    <row r="21" spans="1:6">
      <c r="A21" s="629">
        <v>359</v>
      </c>
      <c r="D21" s="629" t="s">
        <v>651</v>
      </c>
      <c r="F21" s="634">
        <v>5.4999999999999997E-3</v>
      </c>
    </row>
  </sheetData>
  <mergeCells count="4">
    <mergeCell ref="A1:G1"/>
    <mergeCell ref="A3:G3"/>
    <mergeCell ref="C6:D6"/>
    <mergeCell ref="C9:D9"/>
  </mergeCell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2.75"/>
  <sheetData/>
  <customSheetViews>
    <customSheetView guid="{28784157-4EC3-4007-954F-95FA853A7F47}" showPageBreaks="1" state="hidden">
      <pageMargins left="0.7" right="0.7" top="0.75" bottom="0.75" header="0.3" footer="0.3"/>
      <pageSetup orientation="portrait" r:id="rId1"/>
    </customSheetView>
    <customSheetView guid="{D8BEF0E3-EED3-4DA6-93A2-D62A3C7751B3}" state="hidden">
      <pageMargins left="0.7" right="0.7" top="0.75" bottom="0.75" header="0.3" footer="0.3"/>
      <pageSetup orientation="portrait" r:id="rId2"/>
    </customSheetView>
    <customSheetView guid="{C6D831A4-911D-42E4-9AAA-717238FD9494}" state="hidden">
      <pageMargins left="0.7" right="0.7" top="0.75" bottom="0.75" header="0.3" footer="0.3"/>
      <pageSetup orientation="portrait" r:id="rId3"/>
    </customSheetView>
    <customSheetView guid="{B3BF4994-D3F5-485B-A5E3-7693343E0E03}" state="hidden">
      <pageMargins left="0.7" right="0.7" top="0.75" bottom="0.75" header="0.3" footer="0.3"/>
      <pageSetup orientation="portrait" r:id="rId4"/>
    </customSheetView>
  </customSheetViews>
  <pageMargins left="0.7" right="0.7" top="0.75" bottom="0.75" header="0.3" footer="0.3"/>
  <pageSetup orientation="portrait"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sheetData/>
  <customSheetViews>
    <customSheetView guid="{28784157-4EC3-4007-954F-95FA853A7F47}" showPageBreaks="1" state="hidden">
      <pageMargins left="0.7" right="0.7" top="0.75" bottom="0.75" header="0.3" footer="0.3"/>
      <pageSetup orientation="portrait" r:id="rId1"/>
    </customSheetView>
    <customSheetView guid="{D8BEF0E3-EED3-4DA6-93A2-D62A3C7751B3}">
      <pageMargins left="0.7" right="0.7" top="0.75" bottom="0.75" header="0.3" footer="0.3"/>
      <pageSetup orientation="portrait" r:id="rId2"/>
    </customSheetView>
    <customSheetView guid="{C6D831A4-911D-42E4-9AAA-717238FD9494}">
      <pageMargins left="0.7" right="0.7" top="0.75" bottom="0.75" header="0.3" footer="0.3"/>
      <pageSetup orientation="portrait" r:id="rId3"/>
    </customSheetView>
    <customSheetView guid="{B3BF4994-D3F5-485B-A5E3-7693343E0E03}" state="hidden">
      <pageMargins left="0.7" right="0.7" top="0.75" bottom="0.75" header="0.3" footer="0.3"/>
      <pageSetup orientation="portrait" r:id="rId4"/>
    </customSheetView>
  </customSheetView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1"/>
  <sheetViews>
    <sheetView showRuler="0" zoomScale="75" zoomScaleNormal="100" workbookViewId="0">
      <selection sqref="A1:I1"/>
    </sheetView>
  </sheetViews>
  <sheetFormatPr defaultRowHeight="12.75"/>
  <cols>
    <col min="1" max="1" width="11.42578125" style="155" customWidth="1"/>
    <col min="2" max="2" width="33.140625" customWidth="1"/>
    <col min="3" max="3" width="0.5703125" customWidth="1"/>
    <col min="4" max="4" width="14.85546875" customWidth="1"/>
    <col min="5" max="5" width="15.5703125" customWidth="1"/>
    <col min="6" max="6" width="15.85546875" customWidth="1"/>
    <col min="7" max="7" width="13.28515625" customWidth="1"/>
    <col min="8" max="8" width="15" customWidth="1"/>
    <col min="9" max="9" width="83.85546875" customWidth="1"/>
  </cols>
  <sheetData>
    <row r="1" spans="1:11" ht="18">
      <c r="A1" s="635" t="str">
        <f>'ATT H-3F'!A4</f>
        <v>Old Dominion Electric Cooperative</v>
      </c>
      <c r="B1" s="636"/>
      <c r="C1" s="636"/>
      <c r="D1" s="636"/>
      <c r="E1" s="636"/>
      <c r="F1" s="636"/>
      <c r="G1" s="636"/>
      <c r="H1" s="636"/>
      <c r="I1" s="637"/>
      <c r="J1" s="75"/>
      <c r="K1" s="75"/>
    </row>
    <row r="2" spans="1:11" ht="18">
      <c r="A2" s="53"/>
      <c r="B2" s="69"/>
      <c r="C2" s="69"/>
      <c r="D2" s="69"/>
      <c r="E2" s="69"/>
      <c r="F2" s="69"/>
      <c r="G2" s="69"/>
      <c r="H2" s="69"/>
      <c r="I2" s="75"/>
      <c r="J2" s="75"/>
      <c r="K2" s="75"/>
    </row>
    <row r="3" spans="1:11" ht="15.75">
      <c r="A3" s="220" t="s">
        <v>321</v>
      </c>
      <c r="B3" s="518"/>
      <c r="C3" s="518"/>
      <c r="D3" s="518"/>
      <c r="E3" s="518"/>
      <c r="F3" s="518"/>
      <c r="G3" s="518"/>
      <c r="H3" s="518"/>
      <c r="I3" s="518"/>
      <c r="J3" s="75"/>
      <c r="K3" s="75"/>
    </row>
    <row r="4" spans="1:11" ht="15">
      <c r="A4" s="173"/>
      <c r="B4" s="75"/>
      <c r="C4" s="75"/>
      <c r="D4" s="75"/>
      <c r="E4" s="75"/>
      <c r="F4" s="75"/>
      <c r="G4" s="75"/>
      <c r="H4" s="75"/>
      <c r="I4" s="75"/>
      <c r="J4" s="75"/>
      <c r="K4" s="75"/>
    </row>
    <row r="5" spans="1:11" ht="15">
      <c r="A5" s="14"/>
      <c r="B5" s="6"/>
      <c r="C5" s="6"/>
      <c r="D5" s="6"/>
      <c r="E5" s="6"/>
      <c r="F5" s="6"/>
      <c r="G5" s="6"/>
      <c r="H5" s="385"/>
      <c r="I5" s="6"/>
      <c r="J5" s="75"/>
      <c r="K5" s="75"/>
    </row>
    <row r="6" spans="1:11" ht="15">
      <c r="A6" s="14"/>
      <c r="B6" s="6"/>
      <c r="C6" s="6"/>
      <c r="D6" s="6"/>
      <c r="E6" s="173" t="s">
        <v>109</v>
      </c>
      <c r="F6" s="173"/>
      <c r="G6" s="6"/>
      <c r="H6" s="173"/>
      <c r="I6" s="6"/>
      <c r="J6" s="75"/>
      <c r="K6" s="75"/>
    </row>
    <row r="7" spans="1:11" ht="15">
      <c r="A7" s="14"/>
      <c r="B7" s="6"/>
      <c r="C7" s="6"/>
      <c r="D7" s="6"/>
      <c r="E7" s="173" t="s">
        <v>95</v>
      </c>
      <c r="F7" s="173" t="s">
        <v>104</v>
      </c>
      <c r="G7" s="173" t="s">
        <v>106</v>
      </c>
      <c r="H7" s="173" t="s">
        <v>542</v>
      </c>
      <c r="I7" s="6"/>
      <c r="J7" s="75"/>
      <c r="K7" s="75"/>
    </row>
    <row r="8" spans="1:11" ht="15">
      <c r="A8" s="14"/>
      <c r="B8" s="6"/>
      <c r="C8" s="6"/>
      <c r="D8" s="6"/>
      <c r="E8" s="173" t="s">
        <v>105</v>
      </c>
      <c r="F8" s="173" t="s">
        <v>105</v>
      </c>
      <c r="G8" s="173" t="s">
        <v>105</v>
      </c>
      <c r="H8" s="173" t="s">
        <v>114</v>
      </c>
      <c r="I8" s="6"/>
      <c r="J8" s="75"/>
      <c r="K8" s="75"/>
    </row>
    <row r="9" spans="1:11" ht="15">
      <c r="A9" s="14"/>
      <c r="B9" s="6"/>
      <c r="C9" s="6"/>
      <c r="D9" s="6"/>
      <c r="E9" s="6"/>
      <c r="F9" s="6"/>
      <c r="G9" s="6"/>
      <c r="H9" s="6"/>
      <c r="I9" s="6"/>
      <c r="J9" s="75"/>
      <c r="K9" s="75"/>
    </row>
    <row r="10" spans="1:11" ht="15">
      <c r="A10" s="14"/>
      <c r="B10" s="6"/>
      <c r="C10" s="6"/>
      <c r="D10" s="6"/>
      <c r="E10" s="6"/>
      <c r="F10" s="6"/>
      <c r="G10" s="6"/>
      <c r="H10" s="6"/>
      <c r="I10" s="6"/>
      <c r="J10" s="75"/>
      <c r="K10" s="75"/>
    </row>
    <row r="11" spans="1:11" ht="15">
      <c r="A11" s="14"/>
      <c r="B11" s="385" t="s">
        <v>97</v>
      </c>
      <c r="C11" s="6"/>
      <c r="D11" s="6"/>
      <c r="E11" s="233">
        <f>+F106</f>
        <v>0</v>
      </c>
      <c r="F11" s="233">
        <f>+G106</f>
        <v>0</v>
      </c>
      <c r="G11" s="233">
        <f>+H106</f>
        <v>0</v>
      </c>
      <c r="H11" s="6"/>
      <c r="I11" s="6"/>
      <c r="J11" s="75"/>
      <c r="K11" s="75"/>
    </row>
    <row r="12" spans="1:11" ht="15">
      <c r="A12" s="14"/>
      <c r="B12" s="385" t="s">
        <v>98</v>
      </c>
      <c r="C12" s="6"/>
      <c r="D12" s="6"/>
      <c r="E12" s="233">
        <f>+F158</f>
        <v>0</v>
      </c>
      <c r="F12" s="233">
        <f>+G158</f>
        <v>0</v>
      </c>
      <c r="G12" s="233">
        <f>+H158</f>
        <v>0</v>
      </c>
      <c r="H12" s="6"/>
      <c r="I12" s="6"/>
      <c r="J12" s="75"/>
      <c r="K12" s="75"/>
    </row>
    <row r="13" spans="1:11" ht="15">
      <c r="A13" s="14"/>
      <c r="B13" s="385" t="s">
        <v>96</v>
      </c>
      <c r="C13" s="6"/>
      <c r="D13" s="6"/>
      <c r="E13" s="233">
        <f>+F78</f>
        <v>0</v>
      </c>
      <c r="F13" s="233">
        <f>+G78</f>
        <v>0</v>
      </c>
      <c r="G13" s="233">
        <f>+H78</f>
        <v>0</v>
      </c>
      <c r="H13" s="6"/>
      <c r="I13" s="6"/>
      <c r="J13" s="75"/>
      <c r="K13" s="75"/>
    </row>
    <row r="14" spans="1:11" ht="15">
      <c r="A14" s="14"/>
      <c r="B14" s="385" t="s">
        <v>44</v>
      </c>
      <c r="C14" s="6"/>
      <c r="D14" s="6"/>
      <c r="E14" s="233">
        <f>SUM(E11:E13)</f>
        <v>0</v>
      </c>
      <c r="F14" s="233">
        <f>SUM(F11:F13)</f>
        <v>0</v>
      </c>
      <c r="G14" s="233">
        <f>SUM(G11:G13)</f>
        <v>0</v>
      </c>
      <c r="H14" s="6"/>
      <c r="I14" s="233"/>
      <c r="J14" s="75"/>
      <c r="K14" s="75"/>
    </row>
    <row r="15" spans="1:11" ht="15">
      <c r="A15" s="14"/>
      <c r="B15" s="385" t="s">
        <v>574</v>
      </c>
      <c r="C15" s="6"/>
      <c r="D15" s="6"/>
      <c r="E15" s="6"/>
      <c r="F15" s="6"/>
      <c r="G15" s="519">
        <f>'ATT H-3F'!H16</f>
        <v>5.2773072289472867E-2</v>
      </c>
      <c r="H15" s="6"/>
      <c r="I15" s="6"/>
      <c r="J15" s="75"/>
      <c r="K15" s="75"/>
    </row>
    <row r="16" spans="1:11" ht="15">
      <c r="A16" s="14"/>
      <c r="B16" s="385" t="s">
        <v>403</v>
      </c>
      <c r="C16" s="6"/>
      <c r="D16" s="6"/>
      <c r="E16" s="6"/>
      <c r="F16" s="519">
        <f>'ATT H-3F'!H32</f>
        <v>5.4717933872715681E-2</v>
      </c>
      <c r="G16" s="6"/>
      <c r="H16" s="6"/>
      <c r="I16" s="6"/>
      <c r="J16" s="75"/>
      <c r="K16" s="75"/>
    </row>
    <row r="17" spans="1:11" ht="15">
      <c r="A17" s="14"/>
      <c r="B17" s="385" t="s">
        <v>114</v>
      </c>
      <c r="C17" s="6"/>
      <c r="D17" s="6"/>
      <c r="E17" s="233">
        <f>+E14</f>
        <v>0</v>
      </c>
      <c r="F17" s="233">
        <f>+F16*F14</f>
        <v>0</v>
      </c>
      <c r="G17" s="233">
        <f>+G15*G14</f>
        <v>0</v>
      </c>
      <c r="H17" s="233">
        <f>SUM(E17:G17)</f>
        <v>0</v>
      </c>
      <c r="I17" s="6"/>
      <c r="J17" s="75"/>
      <c r="K17" s="75"/>
    </row>
    <row r="18" spans="1:11" ht="15">
      <c r="A18" s="14"/>
      <c r="B18" s="6"/>
      <c r="C18" s="6"/>
      <c r="D18" s="6"/>
      <c r="E18" s="6"/>
      <c r="F18" s="6"/>
      <c r="G18" s="6"/>
      <c r="H18" s="6"/>
      <c r="I18" s="6"/>
      <c r="J18" s="75"/>
      <c r="K18" s="75"/>
    </row>
    <row r="19" spans="1:11" ht="15">
      <c r="A19" s="6" t="s">
        <v>349</v>
      </c>
      <c r="B19" s="6"/>
      <c r="C19" s="6"/>
      <c r="D19" s="6"/>
      <c r="E19" s="6"/>
      <c r="F19" s="6"/>
      <c r="G19" s="6"/>
      <c r="H19" s="6"/>
      <c r="I19" s="6"/>
      <c r="J19" s="75"/>
      <c r="K19" s="75"/>
    </row>
    <row r="20" spans="1:11" ht="15">
      <c r="A20" s="6"/>
      <c r="B20" s="6"/>
      <c r="C20" s="6" t="s">
        <v>363</v>
      </c>
      <c r="D20" s="6"/>
      <c r="E20" s="234">
        <f>+E145</f>
        <v>0</v>
      </c>
      <c r="F20" s="6"/>
      <c r="G20" s="6"/>
      <c r="H20" s="6"/>
      <c r="I20" s="6"/>
      <c r="J20" s="75"/>
      <c r="K20" s="75"/>
    </row>
    <row r="21" spans="1:11" ht="15">
      <c r="A21" s="6"/>
      <c r="B21" s="6"/>
      <c r="C21" s="6"/>
      <c r="D21" s="6"/>
      <c r="E21" s="6"/>
      <c r="F21" s="6"/>
      <c r="G21" s="6"/>
      <c r="H21" s="6"/>
      <c r="I21" s="6"/>
      <c r="J21" s="75"/>
      <c r="K21" s="75"/>
    </row>
    <row r="22" spans="1:11" ht="15">
      <c r="A22" s="14"/>
      <c r="B22" s="6"/>
      <c r="C22" s="6"/>
      <c r="D22" s="6"/>
      <c r="E22" s="6"/>
      <c r="F22" s="6"/>
      <c r="G22" s="6"/>
      <c r="H22" s="6"/>
      <c r="I22" s="6"/>
      <c r="J22" s="75"/>
      <c r="K22" s="75"/>
    </row>
    <row r="23" spans="1:11" ht="15">
      <c r="A23" s="14" t="s">
        <v>207</v>
      </c>
      <c r="B23" s="6"/>
      <c r="C23" s="6"/>
      <c r="D23" s="6"/>
      <c r="E23" s="6"/>
      <c r="F23" s="6"/>
      <c r="G23" s="6"/>
      <c r="H23" s="6"/>
      <c r="I23" s="6"/>
      <c r="J23" s="75"/>
      <c r="K23" s="75"/>
    </row>
    <row r="24" spans="1:11" ht="15">
      <c r="A24" s="14" t="s">
        <v>0</v>
      </c>
      <c r="B24" s="6"/>
      <c r="C24" s="6"/>
      <c r="D24" s="6"/>
      <c r="E24" s="6"/>
      <c r="F24" s="6"/>
      <c r="G24" s="6"/>
      <c r="H24" s="6"/>
      <c r="I24" s="6"/>
      <c r="J24" s="75"/>
      <c r="K24" s="75"/>
    </row>
    <row r="25" spans="1:11" ht="15">
      <c r="A25" s="14"/>
      <c r="B25" s="173"/>
      <c r="C25" s="173"/>
      <c r="D25" s="173"/>
      <c r="E25" s="173"/>
      <c r="F25" s="173"/>
      <c r="G25" s="173"/>
      <c r="H25" s="173"/>
      <c r="I25" s="6"/>
      <c r="J25" s="75"/>
      <c r="K25" s="75"/>
    </row>
    <row r="26" spans="1:11" ht="15">
      <c r="A26" s="14"/>
      <c r="B26" s="6"/>
      <c r="C26" s="6"/>
      <c r="D26" s="6"/>
      <c r="E26" s="6"/>
      <c r="F26" s="6"/>
      <c r="G26" s="6"/>
      <c r="H26" s="385"/>
      <c r="I26" s="6"/>
      <c r="J26" s="75"/>
      <c r="K26" s="75"/>
    </row>
    <row r="27" spans="1:11" ht="15.75">
      <c r="A27" s="2" t="s">
        <v>428</v>
      </c>
      <c r="B27" s="2"/>
      <c r="C27" s="2"/>
      <c r="D27" s="2" t="s">
        <v>543</v>
      </c>
      <c r="E27" s="2" t="s">
        <v>401</v>
      </c>
      <c r="F27" s="2" t="s">
        <v>429</v>
      </c>
      <c r="G27" s="2" t="s">
        <v>427</v>
      </c>
      <c r="H27" s="2" t="s">
        <v>196</v>
      </c>
      <c r="I27" s="2" t="s">
        <v>430</v>
      </c>
      <c r="J27" s="75"/>
      <c r="K27" s="75"/>
    </row>
    <row r="28" spans="1:11" ht="15">
      <c r="A28" s="14"/>
      <c r="B28" s="6"/>
      <c r="C28" s="6"/>
      <c r="D28" s="173" t="s">
        <v>542</v>
      </c>
      <c r="E28" s="173" t="s">
        <v>107</v>
      </c>
      <c r="F28" s="173" t="s">
        <v>109</v>
      </c>
      <c r="G28" s="173"/>
      <c r="H28" s="173"/>
      <c r="I28" s="6"/>
      <c r="J28" s="75"/>
      <c r="K28" s="75"/>
    </row>
    <row r="29" spans="1:11" ht="15">
      <c r="A29" s="385" t="s">
        <v>96</v>
      </c>
      <c r="B29" s="6"/>
      <c r="C29" s="6"/>
      <c r="D29" s="173"/>
      <c r="E29" s="173" t="s">
        <v>108</v>
      </c>
      <c r="F29" s="173" t="s">
        <v>95</v>
      </c>
      <c r="G29" s="173" t="s">
        <v>104</v>
      </c>
      <c r="H29" s="173" t="s">
        <v>106</v>
      </c>
      <c r="I29" s="6"/>
      <c r="J29" s="75"/>
      <c r="K29" s="75"/>
    </row>
    <row r="30" spans="1:11" ht="15">
      <c r="A30" s="14"/>
      <c r="B30" s="6"/>
      <c r="C30" s="6"/>
      <c r="D30" s="173"/>
      <c r="E30" s="173" t="s">
        <v>105</v>
      </c>
      <c r="F30" s="173" t="s">
        <v>105</v>
      </c>
      <c r="G30" s="173" t="s">
        <v>105</v>
      </c>
      <c r="H30" s="173" t="s">
        <v>105</v>
      </c>
      <c r="I30" s="173" t="s">
        <v>389</v>
      </c>
      <c r="J30" s="75"/>
      <c r="K30" s="75"/>
    </row>
    <row r="31" spans="1:11" ht="16.5" customHeight="1">
      <c r="A31" s="14"/>
      <c r="B31" s="6"/>
      <c r="C31" s="6"/>
      <c r="D31" s="6"/>
      <c r="E31" s="6"/>
      <c r="F31" s="520"/>
      <c r="G31" s="520"/>
      <c r="H31" s="520"/>
      <c r="I31" s="6"/>
      <c r="J31" s="75"/>
      <c r="K31" s="75"/>
    </row>
    <row r="32" spans="1:11" ht="16.5" customHeight="1">
      <c r="A32" s="521"/>
      <c r="B32" s="522"/>
      <c r="C32" s="523"/>
      <c r="D32" s="524"/>
      <c r="E32" s="524"/>
      <c r="F32" s="524"/>
      <c r="G32" s="524"/>
      <c r="H32" s="524"/>
      <c r="I32" s="525"/>
      <c r="J32" s="75"/>
      <c r="K32" s="75"/>
    </row>
    <row r="33" spans="1:11" ht="16.5" customHeight="1">
      <c r="A33" s="521"/>
      <c r="B33" s="522"/>
      <c r="C33" s="523"/>
      <c r="D33" s="524"/>
      <c r="E33" s="524"/>
      <c r="F33" s="524"/>
      <c r="G33" s="524"/>
      <c r="H33" s="524"/>
      <c r="I33" s="525"/>
      <c r="J33" s="75"/>
      <c r="K33" s="75"/>
    </row>
    <row r="34" spans="1:11" ht="16.5" customHeight="1">
      <c r="A34" s="521"/>
      <c r="B34" s="522"/>
      <c r="C34" s="523"/>
      <c r="D34" s="524"/>
      <c r="E34" s="524"/>
      <c r="F34" s="524"/>
      <c r="G34" s="524"/>
      <c r="H34" s="524"/>
      <c r="I34" s="525"/>
      <c r="J34" s="75"/>
      <c r="K34" s="75"/>
    </row>
    <row r="35" spans="1:11" ht="16.5" customHeight="1">
      <c r="A35" s="521"/>
      <c r="B35" s="522"/>
      <c r="C35" s="523"/>
      <c r="D35" s="524"/>
      <c r="E35" s="524"/>
      <c r="F35" s="524"/>
      <c r="G35" s="524"/>
      <c r="H35" s="524"/>
      <c r="I35" s="525"/>
      <c r="J35" s="75"/>
      <c r="K35" s="75"/>
    </row>
    <row r="36" spans="1:11" ht="16.5" customHeight="1">
      <c r="A36" s="521"/>
      <c r="B36" s="522"/>
      <c r="C36" s="523"/>
      <c r="D36" s="524"/>
      <c r="E36" s="524"/>
      <c r="F36" s="524"/>
      <c r="G36" s="524"/>
      <c r="H36" s="524"/>
      <c r="I36" s="525"/>
      <c r="J36" s="75"/>
      <c r="K36" s="75"/>
    </row>
    <row r="37" spans="1:11" ht="15" customHeight="1">
      <c r="A37" s="521"/>
      <c r="B37" s="522"/>
      <c r="C37" s="523"/>
      <c r="D37" s="524"/>
      <c r="E37" s="524"/>
      <c r="F37" s="524"/>
      <c r="G37" s="524"/>
      <c r="H37" s="524"/>
      <c r="I37" s="525"/>
      <c r="J37" s="75"/>
      <c r="K37" s="75"/>
    </row>
    <row r="38" spans="1:11" ht="15" customHeight="1">
      <c r="A38" s="521"/>
      <c r="B38" s="522"/>
      <c r="C38" s="523"/>
      <c r="D38" s="524"/>
      <c r="E38" s="524"/>
      <c r="F38" s="524"/>
      <c r="G38" s="522"/>
      <c r="H38" s="524"/>
      <c r="I38" s="525"/>
      <c r="J38" s="75"/>
      <c r="K38" s="75"/>
    </row>
    <row r="39" spans="1:11" ht="16.5" customHeight="1">
      <c r="A39" s="521"/>
      <c r="B39" s="522"/>
      <c r="C39" s="523"/>
      <c r="D39" s="524"/>
      <c r="E39" s="524"/>
      <c r="F39" s="524"/>
      <c r="G39" s="524"/>
      <c r="H39" s="524"/>
      <c r="I39" s="525"/>
      <c r="J39" s="75"/>
      <c r="K39" s="75"/>
    </row>
    <row r="40" spans="1:11" ht="16.5" customHeight="1">
      <c r="A40" s="521"/>
      <c r="B40" s="522"/>
      <c r="C40" s="523"/>
      <c r="D40" s="524"/>
      <c r="E40" s="524"/>
      <c r="F40" s="524"/>
      <c r="G40" s="524"/>
      <c r="H40" s="524"/>
      <c r="I40" s="525"/>
      <c r="J40" s="75"/>
      <c r="K40" s="75"/>
    </row>
    <row r="41" spans="1:11" ht="16.5" customHeight="1">
      <c r="A41" s="521"/>
      <c r="B41" s="522"/>
      <c r="C41" s="523"/>
      <c r="D41" s="524"/>
      <c r="E41" s="524"/>
      <c r="F41" s="524"/>
      <c r="G41" s="522"/>
      <c r="H41" s="524"/>
      <c r="I41" s="525"/>
      <c r="J41" s="75"/>
      <c r="K41" s="75"/>
    </row>
    <row r="42" spans="1:11" ht="16.5" customHeight="1">
      <c r="A42" s="521"/>
      <c r="B42" s="522"/>
      <c r="C42" s="523"/>
      <c r="D42" s="524"/>
      <c r="E42" s="524"/>
      <c r="F42" s="524"/>
      <c r="G42" s="524"/>
      <c r="H42" s="524"/>
      <c r="I42" s="525"/>
      <c r="J42" s="75"/>
      <c r="K42" s="75"/>
    </row>
    <row r="43" spans="1:11" ht="16.5" customHeight="1">
      <c r="A43" s="521"/>
      <c r="B43" s="522"/>
      <c r="C43" s="523"/>
      <c r="D43" s="524"/>
      <c r="E43" s="524"/>
      <c r="F43" s="524"/>
      <c r="G43" s="524"/>
      <c r="H43" s="524"/>
      <c r="I43" s="525"/>
      <c r="J43" s="75"/>
      <c r="K43" s="75"/>
    </row>
    <row r="44" spans="1:11" ht="15.75" customHeight="1">
      <c r="A44" s="521"/>
      <c r="B44" s="522"/>
      <c r="C44" s="523"/>
      <c r="D44" s="524"/>
      <c r="E44" s="524"/>
      <c r="F44" s="524"/>
      <c r="G44" s="524"/>
      <c r="H44" s="524"/>
      <c r="I44" s="525"/>
      <c r="J44" s="75"/>
      <c r="K44" s="75"/>
    </row>
    <row r="45" spans="1:11" ht="16.5" customHeight="1">
      <c r="A45" s="521"/>
      <c r="B45" s="522"/>
      <c r="C45" s="523"/>
      <c r="D45" s="524"/>
      <c r="E45" s="524"/>
      <c r="F45" s="524"/>
      <c r="G45" s="524"/>
      <c r="H45" s="524"/>
      <c r="I45" s="525"/>
      <c r="J45" s="75"/>
      <c r="K45" s="75"/>
    </row>
    <row r="46" spans="1:11" ht="16.5" customHeight="1">
      <c r="A46" s="521"/>
      <c r="B46" s="522"/>
      <c r="C46" s="523"/>
      <c r="D46" s="524"/>
      <c r="E46" s="524"/>
      <c r="F46" s="524"/>
      <c r="G46" s="522"/>
      <c r="H46" s="524"/>
      <c r="I46" s="525"/>
      <c r="J46" s="75"/>
      <c r="K46" s="75"/>
    </row>
    <row r="47" spans="1:11" ht="16.5" customHeight="1">
      <c r="A47" s="521"/>
      <c r="B47" s="522"/>
      <c r="C47" s="523"/>
      <c r="D47" s="524"/>
      <c r="E47" s="524"/>
      <c r="F47" s="524"/>
      <c r="G47" s="524"/>
      <c r="H47" s="524"/>
      <c r="I47" s="525"/>
      <c r="J47" s="75"/>
      <c r="K47" s="75"/>
    </row>
    <row r="48" spans="1:11" ht="16.5" customHeight="1">
      <c r="A48" s="521"/>
      <c r="B48" s="522"/>
      <c r="C48" s="523"/>
      <c r="D48" s="524"/>
      <c r="E48" s="522"/>
      <c r="F48" s="524"/>
      <c r="G48" s="524"/>
      <c r="H48" s="524"/>
      <c r="I48" s="525"/>
      <c r="J48" s="75"/>
      <c r="K48" s="75"/>
    </row>
    <row r="49" spans="1:11" ht="16.5" customHeight="1">
      <c r="A49" s="521"/>
      <c r="B49" s="522"/>
      <c r="C49" s="523"/>
      <c r="D49" s="524"/>
      <c r="E49" s="522"/>
      <c r="F49" s="524"/>
      <c r="G49" s="524"/>
      <c r="H49" s="524"/>
      <c r="I49" s="525"/>
      <c r="J49" s="75"/>
      <c r="K49" s="75"/>
    </row>
    <row r="50" spans="1:11" ht="16.5" customHeight="1">
      <c r="A50" s="521"/>
      <c r="B50" s="522"/>
      <c r="C50" s="523"/>
      <c r="D50" s="524"/>
      <c r="E50" s="524"/>
      <c r="F50" s="524"/>
      <c r="G50" s="524"/>
      <c r="H50" s="524"/>
      <c r="I50" s="525"/>
      <c r="J50" s="75"/>
      <c r="K50" s="75"/>
    </row>
    <row r="51" spans="1:11" ht="16.5" customHeight="1">
      <c r="A51" s="521"/>
      <c r="B51" s="522"/>
      <c r="C51" s="523"/>
      <c r="D51" s="524"/>
      <c r="E51" s="524"/>
      <c r="F51" s="524"/>
      <c r="G51" s="522"/>
      <c r="H51" s="524"/>
      <c r="I51" s="525"/>
      <c r="J51" s="75"/>
      <c r="K51" s="75"/>
    </row>
    <row r="52" spans="1:11" ht="16.5" customHeight="1">
      <c r="A52" s="521"/>
      <c r="B52" s="522"/>
      <c r="C52" s="523"/>
      <c r="D52" s="524"/>
      <c r="E52" s="524"/>
      <c r="F52" s="524"/>
      <c r="G52" s="522"/>
      <c r="H52" s="524"/>
      <c r="I52" s="525"/>
      <c r="J52" s="75"/>
      <c r="K52" s="75"/>
    </row>
    <row r="53" spans="1:11" ht="16.5" customHeight="1">
      <c r="A53" s="521"/>
      <c r="B53" s="522"/>
      <c r="C53" s="523"/>
      <c r="D53" s="524"/>
      <c r="E53" s="524"/>
      <c r="F53" s="524"/>
      <c r="G53" s="522"/>
      <c r="H53" s="524"/>
      <c r="I53" s="525"/>
      <c r="J53" s="75"/>
      <c r="K53" s="75"/>
    </row>
    <row r="54" spans="1:11" ht="16.5" customHeight="1">
      <c r="A54" s="521"/>
      <c r="B54" s="522"/>
      <c r="C54" s="523"/>
      <c r="D54" s="524"/>
      <c r="E54" s="524"/>
      <c r="F54" s="524"/>
      <c r="G54" s="522"/>
      <c r="H54" s="524"/>
      <c r="I54" s="525"/>
      <c r="J54" s="75"/>
      <c r="K54" s="75"/>
    </row>
    <row r="55" spans="1:11" ht="16.5" customHeight="1">
      <c r="A55" s="521"/>
      <c r="B55" s="522"/>
      <c r="C55" s="523"/>
      <c r="D55" s="524"/>
      <c r="E55" s="524"/>
      <c r="F55" s="524"/>
      <c r="G55" s="524"/>
      <c r="H55" s="524"/>
      <c r="I55" s="525"/>
      <c r="J55" s="75"/>
      <c r="K55" s="75"/>
    </row>
    <row r="56" spans="1:11" ht="16.5" customHeight="1">
      <c r="A56" s="521"/>
      <c r="B56" s="522"/>
      <c r="C56" s="523"/>
      <c r="D56" s="524"/>
      <c r="E56" s="524"/>
      <c r="F56" s="524"/>
      <c r="G56" s="524"/>
      <c r="H56" s="524"/>
      <c r="I56" s="525"/>
      <c r="J56" s="75"/>
      <c r="K56" s="75"/>
    </row>
    <row r="57" spans="1:11" ht="16.5" customHeight="1">
      <c r="A57" s="521"/>
      <c r="B57" s="522"/>
      <c r="C57" s="523"/>
      <c r="D57" s="524"/>
      <c r="E57" s="524"/>
      <c r="F57" s="524"/>
      <c r="G57" s="524"/>
      <c r="H57" s="524"/>
      <c r="I57" s="525"/>
      <c r="J57" s="75"/>
      <c r="K57" s="75"/>
    </row>
    <row r="58" spans="1:11" ht="16.5" customHeight="1">
      <c r="A58" s="521"/>
      <c r="B58" s="522"/>
      <c r="C58" s="523"/>
      <c r="D58" s="524"/>
      <c r="E58" s="524"/>
      <c r="F58" s="524"/>
      <c r="G58" s="524"/>
      <c r="H58" s="524"/>
      <c r="I58" s="525"/>
      <c r="J58" s="75"/>
      <c r="K58" s="75"/>
    </row>
    <row r="59" spans="1:11" ht="16.5" customHeight="1">
      <c r="A59" s="521"/>
      <c r="B59" s="522"/>
      <c r="C59" s="523"/>
      <c r="D59" s="524"/>
      <c r="E59" s="524"/>
      <c r="F59" s="524"/>
      <c r="G59" s="524"/>
      <c r="H59" s="524"/>
      <c r="I59" s="525"/>
      <c r="J59" s="75"/>
      <c r="K59" s="75"/>
    </row>
    <row r="60" spans="1:11" ht="16.5" customHeight="1">
      <c r="A60" s="521"/>
      <c r="B60" s="522"/>
      <c r="C60" s="523"/>
      <c r="D60" s="524"/>
      <c r="E60" s="524"/>
      <c r="F60" s="524"/>
      <c r="G60" s="524"/>
      <c r="H60" s="524"/>
      <c r="I60" s="525"/>
      <c r="J60" s="75"/>
      <c r="K60" s="75"/>
    </row>
    <row r="61" spans="1:11" ht="16.5" customHeight="1">
      <c r="A61" s="521"/>
      <c r="B61" s="522"/>
      <c r="C61" s="523"/>
      <c r="D61" s="524"/>
      <c r="E61" s="524"/>
      <c r="F61" s="524"/>
      <c r="G61" s="524"/>
      <c r="H61" s="524"/>
      <c r="I61" s="525"/>
      <c r="J61" s="75"/>
      <c r="K61" s="75"/>
    </row>
    <row r="62" spans="1:11" ht="16.5" customHeight="1">
      <c r="A62" s="521"/>
      <c r="B62" s="522"/>
      <c r="C62" s="523"/>
      <c r="D62" s="524"/>
      <c r="E62" s="524"/>
      <c r="F62" s="524"/>
      <c r="G62" s="522"/>
      <c r="H62" s="524"/>
      <c r="I62" s="525"/>
      <c r="J62" s="75"/>
      <c r="K62" s="75"/>
    </row>
    <row r="63" spans="1:11" ht="16.5" customHeight="1">
      <c r="A63" s="526"/>
      <c r="B63" s="525"/>
      <c r="C63" s="523"/>
      <c r="D63" s="524"/>
      <c r="E63" s="524"/>
      <c r="F63" s="524"/>
      <c r="G63" s="522"/>
      <c r="H63" s="524"/>
      <c r="I63" s="525"/>
      <c r="J63" s="75"/>
      <c r="K63" s="75"/>
    </row>
    <row r="64" spans="1:11" ht="16.5" customHeight="1">
      <c r="A64" s="521"/>
      <c r="B64" s="522"/>
      <c r="C64" s="523"/>
      <c r="D64" s="524"/>
      <c r="E64" s="524"/>
      <c r="F64" s="524"/>
      <c r="G64" s="522"/>
      <c r="H64" s="524"/>
      <c r="I64" s="525"/>
      <c r="J64" s="75"/>
      <c r="K64" s="75"/>
    </row>
    <row r="65" spans="1:11" ht="16.5" customHeight="1">
      <c r="A65" s="521"/>
      <c r="B65" s="522"/>
      <c r="C65" s="523"/>
      <c r="D65" s="524"/>
      <c r="E65" s="524"/>
      <c r="F65" s="524"/>
      <c r="G65" s="524"/>
      <c r="H65" s="522"/>
      <c r="I65" s="525"/>
      <c r="J65" s="75"/>
      <c r="K65" s="75"/>
    </row>
    <row r="66" spans="1:11" ht="16.5" customHeight="1">
      <c r="A66" s="521"/>
      <c r="B66" s="522"/>
      <c r="C66" s="523"/>
      <c r="D66" s="524"/>
      <c r="E66" s="524"/>
      <c r="F66" s="524"/>
      <c r="G66" s="524"/>
      <c r="H66" s="524"/>
      <c r="I66" s="525"/>
      <c r="J66" s="75"/>
      <c r="K66" s="75"/>
    </row>
    <row r="67" spans="1:11" ht="16.5" customHeight="1">
      <c r="A67" s="521"/>
      <c r="B67" s="522"/>
      <c r="C67" s="523"/>
      <c r="D67" s="524"/>
      <c r="E67" s="524"/>
      <c r="F67" s="524"/>
      <c r="G67" s="524"/>
      <c r="H67" s="524"/>
      <c r="I67" s="525"/>
      <c r="J67" s="75"/>
      <c r="K67" s="75"/>
    </row>
    <row r="68" spans="1:11" ht="16.5" customHeight="1">
      <c r="A68" s="521"/>
      <c r="B68" s="522"/>
      <c r="C68" s="523"/>
      <c r="D68" s="524"/>
      <c r="E68" s="524"/>
      <c r="F68" s="524"/>
      <c r="G68" s="524"/>
      <c r="H68" s="524"/>
      <c r="I68" s="525"/>
      <c r="J68" s="75"/>
      <c r="K68" s="75"/>
    </row>
    <row r="69" spans="1:11" ht="16.5" customHeight="1">
      <c r="A69" s="521"/>
      <c r="B69" s="522"/>
      <c r="C69" s="523"/>
      <c r="D69" s="524"/>
      <c r="E69" s="524"/>
      <c r="F69" s="524"/>
      <c r="G69" s="524"/>
      <c r="H69" s="524"/>
      <c r="I69" s="525"/>
      <c r="J69" s="75"/>
      <c r="K69" s="75"/>
    </row>
    <row r="70" spans="1:11" ht="16.5" customHeight="1">
      <c r="A70" s="521"/>
      <c r="B70" s="522"/>
      <c r="C70" s="523"/>
      <c r="D70" s="524"/>
      <c r="E70" s="524"/>
      <c r="F70" s="524"/>
      <c r="G70" s="524"/>
      <c r="H70" s="524"/>
      <c r="I70" s="525"/>
      <c r="J70" s="75"/>
      <c r="K70" s="75"/>
    </row>
    <row r="71" spans="1:11" ht="16.5" customHeight="1">
      <c r="A71" s="527"/>
      <c r="B71" s="528"/>
      <c r="C71" s="523"/>
      <c r="D71" s="524"/>
      <c r="E71" s="524"/>
      <c r="F71" s="524"/>
      <c r="G71" s="524"/>
      <c r="H71" s="524"/>
      <c r="I71" s="525"/>
      <c r="J71" s="75"/>
      <c r="K71" s="75"/>
    </row>
    <row r="72" spans="1:11" ht="16.5" customHeight="1">
      <c r="A72" s="527"/>
      <c r="B72" s="528"/>
      <c r="C72" s="523"/>
      <c r="D72" s="524"/>
      <c r="E72" s="524"/>
      <c r="F72" s="524"/>
      <c r="G72" s="524"/>
      <c r="H72" s="524"/>
      <c r="I72" s="525"/>
      <c r="J72" s="75"/>
      <c r="K72" s="75"/>
    </row>
    <row r="73" spans="1:11" ht="15">
      <c r="A73" s="527"/>
      <c r="B73" s="528"/>
      <c r="C73" s="523"/>
      <c r="D73" s="524"/>
      <c r="E73" s="524"/>
      <c r="F73" s="524"/>
      <c r="G73" s="524"/>
      <c r="H73" s="524"/>
      <c r="I73" s="525"/>
      <c r="J73" s="75"/>
      <c r="K73" s="75"/>
    </row>
    <row r="74" spans="1:11" ht="15">
      <c r="A74" s="529"/>
      <c r="B74" s="530"/>
      <c r="C74" s="531"/>
      <c r="D74" s="522"/>
      <c r="E74" s="522"/>
      <c r="F74" s="522"/>
      <c r="G74" s="522"/>
      <c r="H74" s="522"/>
      <c r="I74" s="525"/>
      <c r="J74" s="75"/>
      <c r="K74" s="75"/>
    </row>
    <row r="75" spans="1:11" ht="15.75">
      <c r="A75" s="532" t="s">
        <v>113</v>
      </c>
      <c r="B75" s="531"/>
      <c r="C75" s="531"/>
      <c r="D75" s="533"/>
      <c r="E75" s="533"/>
      <c r="F75" s="533"/>
      <c r="G75" s="533"/>
      <c r="H75" s="533"/>
      <c r="I75" s="534"/>
      <c r="J75" s="75"/>
      <c r="K75" s="75"/>
    </row>
    <row r="76" spans="1:11" ht="15.75">
      <c r="A76" s="535" t="s">
        <v>350</v>
      </c>
      <c r="B76" s="536"/>
      <c r="C76" s="523"/>
      <c r="D76" s="524"/>
      <c r="E76" s="524"/>
      <c r="F76" s="524"/>
      <c r="G76" s="537"/>
      <c r="H76" s="538"/>
      <c r="I76" s="539"/>
      <c r="J76" s="75"/>
      <c r="K76" s="75"/>
    </row>
    <row r="77" spans="1:11" ht="15.75">
      <c r="A77" s="540" t="s">
        <v>351</v>
      </c>
      <c r="B77" s="541"/>
      <c r="C77" s="523"/>
      <c r="D77" s="524"/>
      <c r="E77" s="524"/>
      <c r="F77" s="524"/>
      <c r="G77" s="524"/>
      <c r="H77" s="524"/>
      <c r="I77" s="539"/>
      <c r="J77" s="75"/>
      <c r="K77" s="75"/>
    </row>
    <row r="78" spans="1:11" ht="15.75">
      <c r="A78" s="532" t="s">
        <v>542</v>
      </c>
      <c r="B78" s="531"/>
      <c r="C78" s="531"/>
      <c r="D78" s="533"/>
      <c r="E78" s="533"/>
      <c r="F78" s="533"/>
      <c r="G78" s="533"/>
      <c r="H78" s="533"/>
      <c r="I78" s="534"/>
      <c r="J78" s="75"/>
      <c r="K78" s="75"/>
    </row>
    <row r="79" spans="1:11" ht="15.75">
      <c r="A79" s="14"/>
      <c r="B79" s="118"/>
      <c r="C79" s="6"/>
      <c r="D79" s="6"/>
      <c r="E79" s="233"/>
      <c r="F79" s="6"/>
      <c r="G79" s="542"/>
      <c r="H79" s="5"/>
      <c r="I79" s="90"/>
      <c r="J79" s="75"/>
      <c r="K79" s="75"/>
    </row>
    <row r="80" spans="1:11" ht="12.75" customHeight="1">
      <c r="A80" s="14"/>
      <c r="B80" s="543" t="s">
        <v>110</v>
      </c>
      <c r="C80" s="16"/>
      <c r="D80" s="16"/>
      <c r="E80" s="16"/>
      <c r="F80" s="280"/>
      <c r="G80" s="544"/>
      <c r="H80" s="545"/>
      <c r="I80" s="90"/>
      <c r="J80" s="75"/>
      <c r="K80" s="75"/>
    </row>
    <row r="81" spans="1:11" ht="78.75">
      <c r="A81" s="14"/>
      <c r="B81" s="546" t="s">
        <v>235</v>
      </c>
      <c r="C81" s="6"/>
      <c r="D81" s="6"/>
      <c r="E81" s="6"/>
      <c r="F81" s="6"/>
      <c r="G81" s="6"/>
      <c r="H81" s="541"/>
      <c r="I81" s="547"/>
      <c r="J81" s="75"/>
      <c r="K81" s="75"/>
    </row>
    <row r="82" spans="1:11" ht="15.75">
      <c r="A82" s="14"/>
      <c r="B82" s="548" t="s">
        <v>236</v>
      </c>
      <c r="C82" s="6"/>
      <c r="D82" s="6"/>
      <c r="E82" s="6"/>
      <c r="F82" s="6"/>
      <c r="G82" s="5"/>
      <c r="H82" s="549"/>
      <c r="I82" s="90"/>
      <c r="J82" s="75"/>
      <c r="K82" s="75"/>
    </row>
    <row r="83" spans="1:11" ht="15.75">
      <c r="A83" s="14"/>
      <c r="B83" s="548" t="s">
        <v>70</v>
      </c>
      <c r="C83" s="6"/>
      <c r="D83" s="6"/>
      <c r="E83" s="6"/>
      <c r="F83" s="6"/>
      <c r="G83" s="5"/>
      <c r="H83" s="549"/>
      <c r="I83" s="547"/>
      <c r="J83" s="75"/>
      <c r="K83" s="75"/>
    </row>
    <row r="84" spans="1:11" ht="12.75" customHeight="1">
      <c r="A84" s="14"/>
      <c r="B84" s="548" t="s">
        <v>71</v>
      </c>
      <c r="C84" s="6"/>
      <c r="D84" s="6"/>
      <c r="E84" s="6"/>
      <c r="F84" s="6"/>
      <c r="G84" s="5"/>
      <c r="H84" s="549"/>
      <c r="I84" s="90"/>
      <c r="J84" s="75"/>
      <c r="K84" s="75"/>
    </row>
    <row r="85" spans="1:11" ht="27" customHeight="1">
      <c r="A85" s="14"/>
      <c r="B85" s="550" t="s">
        <v>237</v>
      </c>
      <c r="C85" s="90"/>
      <c r="D85" s="90"/>
      <c r="E85" s="90"/>
      <c r="F85" s="90"/>
      <c r="G85" s="90"/>
      <c r="H85" s="551"/>
      <c r="I85" s="6"/>
      <c r="J85" s="175"/>
      <c r="K85" s="75"/>
    </row>
    <row r="86" spans="1:11" ht="15">
      <c r="A86" s="14"/>
      <c r="B86" s="552"/>
      <c r="C86" s="90"/>
      <c r="D86" s="90"/>
      <c r="E86" s="90"/>
      <c r="F86" s="90"/>
      <c r="G86" s="90"/>
      <c r="H86" s="551"/>
      <c r="I86" s="90"/>
      <c r="J86" s="75"/>
      <c r="K86" s="75"/>
    </row>
    <row r="87" spans="1:11" ht="15.75">
      <c r="A87" s="14"/>
      <c r="B87" s="553" t="s">
        <v>355</v>
      </c>
      <c r="C87" s="25"/>
      <c r="D87" s="25"/>
      <c r="E87" s="25"/>
      <c r="F87" s="25"/>
      <c r="G87" s="56"/>
      <c r="H87" s="554"/>
      <c r="I87" s="90"/>
      <c r="J87" s="75"/>
      <c r="K87" s="75"/>
    </row>
    <row r="88" spans="1:11" ht="15">
      <c r="A88" s="14"/>
      <c r="B88" s="173"/>
      <c r="C88" s="173"/>
      <c r="D88" s="173"/>
      <c r="E88" s="173"/>
      <c r="F88" s="173"/>
      <c r="G88" s="173"/>
      <c r="H88" s="173"/>
      <c r="I88" s="90"/>
      <c r="J88" s="75"/>
      <c r="K88" s="75"/>
    </row>
    <row r="89" spans="1:11" ht="15.75">
      <c r="A89" s="27" t="str">
        <f>+A1</f>
        <v>Old Dominion Electric Cooperative</v>
      </c>
      <c r="B89" s="6"/>
      <c r="C89" s="6"/>
      <c r="D89" s="6"/>
      <c r="E89" s="6"/>
      <c r="F89" s="6"/>
      <c r="G89" s="6"/>
      <c r="H89" s="6"/>
      <c r="I89" s="6"/>
      <c r="J89" s="75"/>
      <c r="K89" s="75"/>
    </row>
    <row r="90" spans="1:11" ht="15.75">
      <c r="A90" s="27" t="s">
        <v>321</v>
      </c>
      <c r="B90" s="6"/>
      <c r="C90" s="6"/>
      <c r="D90" s="6"/>
      <c r="E90" s="6"/>
      <c r="F90" s="6"/>
      <c r="G90" s="6"/>
      <c r="H90" s="6"/>
      <c r="I90" s="6"/>
      <c r="J90" s="75"/>
      <c r="K90" s="75"/>
    </row>
    <row r="91" spans="1:11" ht="15">
      <c r="A91" s="173"/>
      <c r="B91" s="6"/>
      <c r="C91" s="6"/>
      <c r="D91" s="6"/>
      <c r="E91" s="6"/>
      <c r="F91" s="6"/>
      <c r="G91" s="6"/>
      <c r="H91" s="6"/>
      <c r="I91" s="6"/>
      <c r="J91" s="75"/>
      <c r="K91" s="75"/>
    </row>
    <row r="92" spans="1:11" ht="15.75">
      <c r="A92" s="14"/>
      <c r="B92" s="2" t="s">
        <v>428</v>
      </c>
      <c r="C92" s="2"/>
      <c r="D92" s="2" t="s">
        <v>543</v>
      </c>
      <c r="E92" s="2" t="s">
        <v>401</v>
      </c>
      <c r="F92" s="2" t="s">
        <v>429</v>
      </c>
      <c r="G92" s="2" t="s">
        <v>427</v>
      </c>
      <c r="H92" s="2" t="s">
        <v>196</v>
      </c>
      <c r="I92" s="2" t="s">
        <v>430</v>
      </c>
      <c r="J92" s="75"/>
      <c r="K92" s="75"/>
    </row>
    <row r="93" spans="1:11" ht="15">
      <c r="A93" s="14"/>
      <c r="B93" s="6"/>
      <c r="C93" s="6"/>
      <c r="D93" s="173" t="s">
        <v>542</v>
      </c>
      <c r="E93" s="173" t="s">
        <v>107</v>
      </c>
      <c r="F93" s="173" t="s">
        <v>109</v>
      </c>
      <c r="G93" s="173"/>
      <c r="H93" s="173"/>
      <c r="I93" s="6"/>
      <c r="J93" s="75"/>
      <c r="K93" s="75"/>
    </row>
    <row r="94" spans="1:11" s="221" customFormat="1" ht="15">
      <c r="A94" s="555"/>
      <c r="B94" s="385" t="s">
        <v>97</v>
      </c>
      <c r="C94" s="556"/>
      <c r="D94" s="173"/>
      <c r="E94" s="173" t="s">
        <v>108</v>
      </c>
      <c r="F94" s="173" t="s">
        <v>95</v>
      </c>
      <c r="G94" s="173" t="s">
        <v>104</v>
      </c>
      <c r="H94" s="173" t="s">
        <v>106</v>
      </c>
      <c r="I94" s="556"/>
    </row>
    <row r="95" spans="1:11" s="221" customFormat="1" ht="26.25" customHeight="1">
      <c r="A95" s="555"/>
      <c r="B95" s="556"/>
      <c r="C95" s="556"/>
      <c r="D95" s="173"/>
      <c r="E95" s="173" t="s">
        <v>105</v>
      </c>
      <c r="F95" s="173" t="s">
        <v>105</v>
      </c>
      <c r="G95" s="173" t="s">
        <v>105</v>
      </c>
      <c r="H95" s="173" t="s">
        <v>105</v>
      </c>
      <c r="I95" s="173" t="s">
        <v>389</v>
      </c>
    </row>
    <row r="96" spans="1:11" ht="16.5" customHeight="1">
      <c r="A96" s="522"/>
      <c r="B96" s="522"/>
      <c r="C96" s="523"/>
      <c r="D96" s="524"/>
      <c r="E96" s="524"/>
      <c r="F96" s="524"/>
      <c r="G96" s="524"/>
      <c r="H96" s="524"/>
      <c r="I96" s="525"/>
      <c r="J96" s="75"/>
      <c r="K96" s="75"/>
    </row>
    <row r="97" spans="1:11" ht="16.5" customHeight="1">
      <c r="A97" s="525"/>
      <c r="B97" s="525"/>
      <c r="C97" s="533"/>
      <c r="D97" s="524"/>
      <c r="E97" s="524"/>
      <c r="F97" s="524"/>
      <c r="G97" s="524"/>
      <c r="H97" s="524"/>
      <c r="I97" s="525"/>
      <c r="J97" s="75"/>
      <c r="K97" s="75"/>
    </row>
    <row r="98" spans="1:11" ht="16.5" customHeight="1">
      <c r="A98" s="522"/>
      <c r="B98" s="522"/>
      <c r="C98" s="523"/>
      <c r="D98" s="524"/>
      <c r="E98" s="524"/>
      <c r="F98" s="524"/>
      <c r="G98" s="522"/>
      <c r="H98" s="524"/>
      <c r="I98" s="525"/>
      <c r="J98" s="75"/>
      <c r="K98" s="75"/>
    </row>
    <row r="99" spans="1:11" ht="16.5" customHeight="1">
      <c r="A99" s="522"/>
      <c r="B99" s="522"/>
      <c r="C99" s="523"/>
      <c r="D99" s="524"/>
      <c r="E99" s="524"/>
      <c r="F99" s="524"/>
      <c r="G99" s="524"/>
      <c r="H99" s="524"/>
      <c r="I99" s="525"/>
      <c r="J99" s="75"/>
      <c r="K99" s="75"/>
    </row>
    <row r="100" spans="1:11" ht="16.5" customHeight="1">
      <c r="A100" s="522"/>
      <c r="B100" s="522"/>
      <c r="C100" s="523"/>
      <c r="D100" s="524"/>
      <c r="E100" s="524"/>
      <c r="F100" s="524"/>
      <c r="G100" s="524"/>
      <c r="H100" s="524"/>
      <c r="I100" s="525"/>
      <c r="J100" s="75"/>
      <c r="K100" s="75"/>
    </row>
    <row r="101" spans="1:11" ht="16.5" customHeight="1">
      <c r="A101" s="522"/>
      <c r="B101" s="522"/>
      <c r="C101" s="523"/>
      <c r="D101" s="524"/>
      <c r="E101" s="524"/>
      <c r="F101" s="524"/>
      <c r="G101" s="524"/>
      <c r="H101" s="524"/>
      <c r="I101" s="525"/>
      <c r="J101" s="75"/>
      <c r="K101" s="75"/>
    </row>
    <row r="102" spans="1:11" ht="16.5" customHeight="1">
      <c r="A102" s="522"/>
      <c r="B102" s="522"/>
      <c r="C102" s="523"/>
      <c r="D102" s="524"/>
      <c r="E102" s="524"/>
      <c r="F102" s="524"/>
      <c r="G102" s="524"/>
      <c r="H102" s="524"/>
      <c r="I102" s="525"/>
      <c r="J102" s="75"/>
      <c r="K102" s="75"/>
    </row>
    <row r="103" spans="1:11" ht="15.75">
      <c r="A103" s="557" t="s">
        <v>356</v>
      </c>
      <c r="B103" s="531"/>
      <c r="C103" s="523"/>
      <c r="D103" s="533"/>
      <c r="E103" s="533"/>
      <c r="F103" s="533"/>
      <c r="G103" s="533"/>
      <c r="H103" s="533"/>
      <c r="I103" s="534"/>
      <c r="J103" s="75"/>
      <c r="K103" s="75"/>
    </row>
    <row r="104" spans="1:11" ht="15.75">
      <c r="A104" s="557" t="s">
        <v>350</v>
      </c>
      <c r="B104" s="531"/>
      <c r="C104" s="523"/>
      <c r="D104" s="524"/>
      <c r="E104" s="524"/>
      <c r="F104" s="524"/>
      <c r="G104" s="524"/>
      <c r="H104" s="524"/>
      <c r="I104" s="539"/>
      <c r="J104" s="75"/>
      <c r="K104" s="75"/>
    </row>
    <row r="105" spans="1:11" ht="15.75">
      <c r="A105" s="558" t="s">
        <v>351</v>
      </c>
      <c r="B105" s="559"/>
      <c r="C105" s="523"/>
      <c r="D105" s="524"/>
      <c r="E105" s="524"/>
      <c r="F105" s="524"/>
      <c r="G105" s="524"/>
      <c r="H105" s="524"/>
      <c r="I105" s="539"/>
      <c r="J105" s="75"/>
      <c r="K105" s="75"/>
    </row>
    <row r="106" spans="1:11" ht="15.75">
      <c r="A106" s="532" t="s">
        <v>542</v>
      </c>
      <c r="B106" s="531"/>
      <c r="C106" s="531"/>
      <c r="D106" s="533"/>
      <c r="E106" s="533"/>
      <c r="F106" s="533"/>
      <c r="G106" s="533"/>
      <c r="H106" s="533"/>
      <c r="I106" s="534"/>
      <c r="J106" s="75"/>
      <c r="K106" s="75"/>
    </row>
    <row r="107" spans="1:11" ht="15.75">
      <c r="A107" s="14"/>
      <c r="B107" s="118"/>
      <c r="C107" s="6"/>
      <c r="D107" s="6"/>
      <c r="E107" s="6"/>
      <c r="F107" s="233"/>
      <c r="G107" s="5"/>
      <c r="H107" s="5"/>
      <c r="I107" s="90"/>
      <c r="J107" s="75"/>
      <c r="K107" s="75"/>
    </row>
    <row r="108" spans="1:11" ht="12.75" customHeight="1">
      <c r="A108" s="14"/>
      <c r="B108" s="543" t="s">
        <v>112</v>
      </c>
      <c r="C108" s="16"/>
      <c r="D108" s="16"/>
      <c r="E108" s="16"/>
      <c r="F108" s="16"/>
      <c r="G108" s="58"/>
      <c r="H108" s="545"/>
      <c r="I108" s="90"/>
      <c r="J108" s="75"/>
      <c r="K108" s="75"/>
    </row>
    <row r="109" spans="1:11" ht="78.75">
      <c r="A109" s="14"/>
      <c r="B109" s="546" t="s">
        <v>235</v>
      </c>
      <c r="C109" s="6"/>
      <c r="D109" s="6"/>
      <c r="E109" s="6"/>
      <c r="F109" s="6"/>
      <c r="G109" s="6"/>
      <c r="H109" s="541"/>
      <c r="I109" s="90"/>
      <c r="J109" s="75"/>
      <c r="K109" s="75"/>
    </row>
    <row r="110" spans="1:11" ht="15.75">
      <c r="A110" s="14"/>
      <c r="B110" s="548" t="s">
        <v>236</v>
      </c>
      <c r="C110" s="6"/>
      <c r="D110" s="6"/>
      <c r="E110" s="6"/>
      <c r="F110" s="6"/>
      <c r="G110" s="5"/>
      <c r="H110" s="549"/>
      <c r="I110" s="90"/>
      <c r="J110" s="75"/>
      <c r="K110" s="75"/>
    </row>
    <row r="111" spans="1:11" ht="15.75">
      <c r="A111" s="14"/>
      <c r="B111" s="548" t="s">
        <v>70</v>
      </c>
      <c r="C111" s="6"/>
      <c r="D111" s="6"/>
      <c r="E111" s="6"/>
      <c r="F111" s="6"/>
      <c r="G111" s="5"/>
      <c r="H111" s="549"/>
      <c r="I111" s="90"/>
      <c r="J111" s="75"/>
      <c r="K111" s="75"/>
    </row>
    <row r="112" spans="1:11" ht="12.75" customHeight="1">
      <c r="A112" s="14"/>
      <c r="B112" s="548" t="s">
        <v>71</v>
      </c>
      <c r="C112" s="6"/>
      <c r="D112" s="6"/>
      <c r="E112" s="6"/>
      <c r="F112" s="6"/>
      <c r="G112" s="5"/>
      <c r="H112" s="549"/>
      <c r="I112" s="90"/>
      <c r="J112" s="75"/>
      <c r="K112" s="75"/>
    </row>
    <row r="113" spans="1:11" ht="24.75" customHeight="1">
      <c r="A113" s="14"/>
      <c r="B113" s="550" t="s">
        <v>237</v>
      </c>
      <c r="C113" s="90"/>
      <c r="D113" s="90"/>
      <c r="E113" s="90"/>
      <c r="F113" s="90"/>
      <c r="G113" s="90"/>
      <c r="H113" s="551"/>
      <c r="I113" s="6"/>
      <c r="J113" s="175"/>
      <c r="K113" s="75"/>
    </row>
    <row r="114" spans="1:11" ht="15">
      <c r="A114" s="14"/>
      <c r="B114" s="552"/>
      <c r="C114" s="90"/>
      <c r="D114" s="90"/>
      <c r="E114" s="90"/>
      <c r="F114" s="90"/>
      <c r="G114" s="90"/>
      <c r="H114" s="551"/>
      <c r="I114" s="90"/>
      <c r="J114" s="75"/>
      <c r="K114" s="75"/>
    </row>
    <row r="115" spans="1:11" ht="15.75">
      <c r="A115" s="14"/>
      <c r="B115" s="553" t="s">
        <v>355</v>
      </c>
      <c r="C115" s="25"/>
      <c r="D115" s="25"/>
      <c r="E115" s="25"/>
      <c r="F115" s="25"/>
      <c r="G115" s="56"/>
      <c r="H115" s="554"/>
      <c r="I115" s="90"/>
      <c r="J115" s="75"/>
      <c r="K115" s="75"/>
    </row>
    <row r="116" spans="1:11" ht="15.75">
      <c r="A116" s="14"/>
      <c r="B116" s="560"/>
      <c r="C116" s="6"/>
      <c r="D116" s="6"/>
      <c r="E116" s="6"/>
      <c r="F116" s="6"/>
      <c r="G116" s="5"/>
      <c r="H116" s="5"/>
      <c r="I116" s="90"/>
      <c r="J116" s="75"/>
      <c r="K116" s="75"/>
    </row>
    <row r="117" spans="1:11" ht="15.75">
      <c r="A117" s="2"/>
      <c r="B117" s="6"/>
      <c r="C117" s="6"/>
      <c r="D117" s="6"/>
      <c r="E117" s="6"/>
      <c r="F117" s="6"/>
      <c r="G117" s="6"/>
      <c r="H117" s="6"/>
      <c r="I117" s="6"/>
      <c r="J117" s="75"/>
      <c r="K117" s="75"/>
    </row>
    <row r="118" spans="1:11" ht="15.75">
      <c r="A118" s="1" t="str">
        <f>+A1</f>
        <v>Old Dominion Electric Cooperative</v>
      </c>
      <c r="B118" s="561"/>
      <c r="C118" s="518"/>
      <c r="D118" s="518"/>
      <c r="E118" s="518"/>
      <c r="F118" s="518"/>
      <c r="G118" s="518"/>
      <c r="H118" s="518"/>
      <c r="I118" s="518"/>
      <c r="J118" s="75"/>
      <c r="K118" s="75"/>
    </row>
    <row r="119" spans="1:11" ht="15.75">
      <c r="A119" s="1" t="s">
        <v>321</v>
      </c>
      <c r="B119" s="6"/>
      <c r="C119" s="6"/>
      <c r="D119" s="6"/>
      <c r="E119" s="6"/>
      <c r="F119" s="6"/>
      <c r="G119" s="6"/>
      <c r="H119" s="6"/>
      <c r="I119" s="6"/>
      <c r="J119" s="75"/>
      <c r="K119" s="75"/>
    </row>
    <row r="120" spans="1:11" ht="15">
      <c r="A120" s="14"/>
      <c r="B120" s="6"/>
      <c r="C120" s="6"/>
      <c r="D120" s="6"/>
      <c r="E120" s="6"/>
      <c r="F120" s="6"/>
      <c r="G120" s="6"/>
      <c r="H120" s="385"/>
      <c r="I120" s="90"/>
      <c r="J120" s="75"/>
      <c r="K120" s="75"/>
    </row>
    <row r="121" spans="1:11" ht="15.75">
      <c r="A121" s="14"/>
      <c r="B121" s="2" t="s">
        <v>428</v>
      </c>
      <c r="C121" s="6"/>
      <c r="D121" s="2" t="s">
        <v>543</v>
      </c>
      <c r="E121" s="2" t="s">
        <v>401</v>
      </c>
      <c r="F121" s="2" t="s">
        <v>429</v>
      </c>
      <c r="G121" s="2" t="s">
        <v>427</v>
      </c>
      <c r="H121" s="2" t="s">
        <v>196</v>
      </c>
      <c r="I121" s="2" t="s">
        <v>430</v>
      </c>
      <c r="J121" s="75"/>
      <c r="K121" s="75"/>
    </row>
    <row r="122" spans="1:11" ht="15">
      <c r="A122" s="14"/>
      <c r="B122" s="6"/>
      <c r="C122" s="6"/>
      <c r="D122" s="173" t="s">
        <v>542</v>
      </c>
      <c r="E122" s="173" t="s">
        <v>107</v>
      </c>
      <c r="F122" s="173" t="s">
        <v>109</v>
      </c>
      <c r="G122" s="173"/>
      <c r="H122" s="173"/>
      <c r="I122" s="6"/>
      <c r="J122" s="75"/>
      <c r="K122" s="75"/>
    </row>
    <row r="123" spans="1:11" ht="15">
      <c r="A123" s="14"/>
      <c r="B123" s="385" t="s">
        <v>98</v>
      </c>
      <c r="C123" s="6"/>
      <c r="D123" s="173"/>
      <c r="E123" s="173" t="s">
        <v>108</v>
      </c>
      <c r="F123" s="173" t="s">
        <v>95</v>
      </c>
      <c r="G123" s="173" t="s">
        <v>104</v>
      </c>
      <c r="H123" s="173" t="s">
        <v>106</v>
      </c>
      <c r="I123" s="6"/>
      <c r="J123" s="75"/>
      <c r="K123" s="75"/>
    </row>
    <row r="124" spans="1:11" ht="29.25" customHeight="1">
      <c r="A124" s="14"/>
      <c r="B124" s="6"/>
      <c r="C124" s="6"/>
      <c r="D124" s="173"/>
      <c r="E124" s="173" t="s">
        <v>105</v>
      </c>
      <c r="F124" s="173" t="s">
        <v>105</v>
      </c>
      <c r="G124" s="173" t="s">
        <v>105</v>
      </c>
      <c r="H124" s="173" t="s">
        <v>105</v>
      </c>
      <c r="I124" s="173" t="s">
        <v>389</v>
      </c>
      <c r="J124" s="75"/>
      <c r="K124" s="75"/>
    </row>
    <row r="125" spans="1:11" ht="16.5" customHeight="1">
      <c r="A125" s="562"/>
      <c r="B125" s="563"/>
      <c r="C125" s="536"/>
      <c r="D125" s="524"/>
      <c r="E125" s="524"/>
      <c r="F125" s="522"/>
      <c r="G125" s="524"/>
      <c r="H125" s="524"/>
      <c r="I125" s="525"/>
      <c r="J125" s="75"/>
      <c r="K125" s="75"/>
    </row>
    <row r="126" spans="1:11" ht="16.5" customHeight="1">
      <c r="A126" s="564"/>
      <c r="B126" s="564"/>
      <c r="C126" s="523"/>
      <c r="D126" s="524"/>
      <c r="E126" s="524"/>
      <c r="F126" s="522"/>
      <c r="G126" s="524"/>
      <c r="H126" s="522"/>
      <c r="I126" s="525"/>
      <c r="J126" s="75"/>
      <c r="K126" s="75"/>
    </row>
    <row r="127" spans="1:11" ht="16.5" customHeight="1">
      <c r="A127" s="522"/>
      <c r="B127" s="522"/>
      <c r="C127" s="523"/>
      <c r="D127" s="524"/>
      <c r="E127" s="524"/>
      <c r="F127" s="522"/>
      <c r="G127" s="524"/>
      <c r="H127" s="524"/>
      <c r="I127" s="525"/>
      <c r="J127" s="75"/>
      <c r="K127" s="75"/>
    </row>
    <row r="128" spans="1:11" ht="16.5" customHeight="1">
      <c r="A128" s="522"/>
      <c r="B128" s="522"/>
      <c r="C128" s="523"/>
      <c r="D128" s="524"/>
      <c r="E128" s="524"/>
      <c r="F128" s="524"/>
      <c r="G128" s="522"/>
      <c r="H128" s="524"/>
      <c r="I128" s="525"/>
      <c r="J128" s="75"/>
      <c r="K128" s="75"/>
    </row>
    <row r="129" spans="1:11" ht="16.5" customHeight="1">
      <c r="A129" s="522"/>
      <c r="B129" s="522"/>
      <c r="C129" s="523"/>
      <c r="D129" s="524"/>
      <c r="E129" s="524"/>
      <c r="F129" s="524"/>
      <c r="G129" s="522"/>
      <c r="H129" s="524"/>
      <c r="I129" s="525"/>
      <c r="J129" s="75"/>
      <c r="K129" s="75"/>
    </row>
    <row r="130" spans="1:11" ht="16.5" customHeight="1">
      <c r="A130" s="522"/>
      <c r="B130" s="522"/>
      <c r="C130" s="523"/>
      <c r="D130" s="524"/>
      <c r="E130" s="524"/>
      <c r="F130" s="524"/>
      <c r="G130" s="524"/>
      <c r="H130" s="524"/>
      <c r="I130" s="525"/>
      <c r="J130" s="75"/>
      <c r="K130" s="75"/>
    </row>
    <row r="131" spans="1:11" ht="16.5" customHeight="1">
      <c r="A131" s="522"/>
      <c r="B131" s="522"/>
      <c r="C131" s="523"/>
      <c r="D131" s="524"/>
      <c r="E131" s="524"/>
      <c r="F131" s="524"/>
      <c r="G131" s="522"/>
      <c r="H131" s="524"/>
      <c r="I131" s="525"/>
      <c r="J131" s="75"/>
      <c r="K131" s="75"/>
    </row>
    <row r="132" spans="1:11" ht="16.5" customHeight="1">
      <c r="A132" s="522"/>
      <c r="B132" s="522"/>
      <c r="C132" s="523"/>
      <c r="D132" s="524"/>
      <c r="E132" s="524"/>
      <c r="F132" s="524"/>
      <c r="G132" s="524"/>
      <c r="H132" s="524"/>
      <c r="I132" s="525"/>
      <c r="J132" s="75"/>
      <c r="K132" s="75"/>
    </row>
    <row r="133" spans="1:11" ht="16.5" customHeight="1">
      <c r="A133" s="522"/>
      <c r="B133" s="522"/>
      <c r="C133" s="523"/>
      <c r="D133" s="524"/>
      <c r="E133" s="524"/>
      <c r="F133" s="524"/>
      <c r="G133" s="524"/>
      <c r="H133" s="524"/>
      <c r="I133" s="525"/>
      <c r="J133" s="75"/>
      <c r="K133" s="75"/>
    </row>
    <row r="134" spans="1:11" ht="16.5" customHeight="1">
      <c r="A134" s="522"/>
      <c r="B134" s="522"/>
      <c r="C134" s="523"/>
      <c r="D134" s="524"/>
      <c r="E134" s="524"/>
      <c r="F134" s="524"/>
      <c r="G134" s="524"/>
      <c r="H134" s="524"/>
      <c r="I134" s="525"/>
      <c r="J134" s="75"/>
      <c r="K134" s="75"/>
    </row>
    <row r="135" spans="1:11" ht="16.5" customHeight="1">
      <c r="A135" s="522"/>
      <c r="B135" s="522"/>
      <c r="C135" s="523"/>
      <c r="D135" s="524"/>
      <c r="E135" s="524"/>
      <c r="F135" s="524"/>
      <c r="G135" s="524"/>
      <c r="H135" s="524"/>
      <c r="I135" s="525"/>
      <c r="J135" s="75"/>
      <c r="K135" s="75"/>
    </row>
    <row r="136" spans="1:11" ht="16.5" customHeight="1">
      <c r="A136" s="522"/>
      <c r="B136" s="522"/>
      <c r="C136" s="523"/>
      <c r="D136" s="524"/>
      <c r="E136" s="524"/>
      <c r="F136" s="524"/>
      <c r="G136" s="524"/>
      <c r="H136" s="524"/>
      <c r="I136" s="525"/>
      <c r="J136" s="75"/>
      <c r="K136" s="75"/>
    </row>
    <row r="137" spans="1:11" ht="16.5" customHeight="1">
      <c r="A137" s="522"/>
      <c r="B137" s="522"/>
      <c r="C137" s="523"/>
      <c r="D137" s="524"/>
      <c r="E137" s="524"/>
      <c r="F137" s="524"/>
      <c r="G137" s="524"/>
      <c r="H137" s="524"/>
      <c r="I137" s="525"/>
      <c r="J137" s="75"/>
      <c r="K137" s="75"/>
    </row>
    <row r="138" spans="1:11" ht="16.5" customHeight="1">
      <c r="A138" s="522"/>
      <c r="B138" s="522"/>
      <c r="C138" s="523"/>
      <c r="D138" s="524"/>
      <c r="E138" s="524"/>
      <c r="F138" s="524"/>
      <c r="G138" s="524"/>
      <c r="H138" s="524"/>
      <c r="I138" s="525"/>
      <c r="J138" s="75"/>
      <c r="K138" s="75"/>
    </row>
    <row r="139" spans="1:11" ht="16.5" customHeight="1">
      <c r="A139" s="522"/>
      <c r="B139" s="522"/>
      <c r="C139" s="523"/>
      <c r="D139" s="524"/>
      <c r="E139" s="524"/>
      <c r="F139" s="524"/>
      <c r="G139" s="522"/>
      <c r="H139" s="524"/>
      <c r="I139" s="525"/>
      <c r="J139" s="75"/>
      <c r="K139" s="75"/>
    </row>
    <row r="140" spans="1:11" ht="16.5" customHeight="1">
      <c r="A140" s="522"/>
      <c r="B140" s="522"/>
      <c r="C140" s="523"/>
      <c r="D140" s="524"/>
      <c r="E140" s="524"/>
      <c r="F140" s="524"/>
      <c r="G140" s="524"/>
      <c r="H140" s="524"/>
      <c r="I140" s="525"/>
      <c r="J140" s="75"/>
      <c r="K140" s="75"/>
    </row>
    <row r="141" spans="1:11" ht="16.5" customHeight="1">
      <c r="A141" s="522"/>
      <c r="B141" s="522"/>
      <c r="C141" s="523"/>
      <c r="D141" s="524"/>
      <c r="E141" s="524"/>
      <c r="F141" s="524"/>
      <c r="G141" s="522"/>
      <c r="H141" s="524"/>
      <c r="I141" s="525"/>
      <c r="J141" s="75"/>
      <c r="K141" s="75"/>
    </row>
    <row r="142" spans="1:11" ht="16.5" customHeight="1">
      <c r="A142" s="522"/>
      <c r="B142" s="522"/>
      <c r="C142" s="523"/>
      <c r="D142" s="524"/>
      <c r="E142" s="524"/>
      <c r="F142" s="524"/>
      <c r="G142" s="522"/>
      <c r="H142" s="524"/>
      <c r="I142" s="525"/>
      <c r="J142" s="75"/>
      <c r="K142" s="75"/>
    </row>
    <row r="143" spans="1:11" ht="16.5" customHeight="1">
      <c r="A143" s="522"/>
      <c r="B143" s="522"/>
      <c r="C143" s="523"/>
      <c r="D143" s="524"/>
      <c r="E143" s="524"/>
      <c r="F143" s="524"/>
      <c r="G143" s="524"/>
      <c r="H143" s="524"/>
      <c r="I143" s="525"/>
      <c r="J143" s="75"/>
      <c r="K143" s="75"/>
    </row>
    <row r="144" spans="1:11" ht="16.5" customHeight="1">
      <c r="A144" s="522"/>
      <c r="B144" s="522"/>
      <c r="C144" s="523"/>
      <c r="D144" s="524"/>
      <c r="E144" s="524"/>
      <c r="F144" s="524"/>
      <c r="G144" s="522"/>
      <c r="H144" s="524"/>
      <c r="I144" s="525"/>
      <c r="J144" s="75"/>
      <c r="K144" s="75"/>
    </row>
    <row r="145" spans="1:11" ht="16.5" customHeight="1">
      <c r="A145" s="522"/>
      <c r="B145" s="522"/>
      <c r="C145" s="523"/>
      <c r="D145" s="524"/>
      <c r="E145" s="524"/>
      <c r="F145" s="524"/>
      <c r="G145" s="522"/>
      <c r="H145" s="524"/>
      <c r="I145" s="525"/>
      <c r="J145" s="75"/>
      <c r="K145" s="75"/>
    </row>
    <row r="146" spans="1:11" ht="16.5" customHeight="1">
      <c r="A146" s="522"/>
      <c r="B146" s="522"/>
      <c r="C146" s="523"/>
      <c r="D146" s="524"/>
      <c r="E146" s="524"/>
      <c r="F146" s="524"/>
      <c r="G146" s="524"/>
      <c r="H146" s="524"/>
      <c r="I146" s="525"/>
      <c r="J146" s="75"/>
      <c r="K146" s="75"/>
    </row>
    <row r="147" spans="1:11" ht="16.5" customHeight="1">
      <c r="A147" s="522"/>
      <c r="B147" s="522"/>
      <c r="C147" s="523"/>
      <c r="D147" s="524"/>
      <c r="E147" s="524"/>
      <c r="F147" s="524"/>
      <c r="G147" s="524"/>
      <c r="H147" s="524"/>
      <c r="I147" s="525"/>
      <c r="J147" s="75"/>
      <c r="K147" s="75"/>
    </row>
    <row r="148" spans="1:11" ht="16.5" customHeight="1">
      <c r="A148" s="522"/>
      <c r="B148" s="522"/>
      <c r="C148" s="523"/>
      <c r="D148" s="524"/>
      <c r="E148" s="524"/>
      <c r="F148" s="524"/>
      <c r="G148" s="524"/>
      <c r="H148" s="524"/>
      <c r="I148" s="525"/>
      <c r="J148" s="75"/>
      <c r="K148" s="75"/>
    </row>
    <row r="149" spans="1:11" ht="16.5" customHeight="1">
      <c r="A149" s="522"/>
      <c r="B149" s="522"/>
      <c r="C149" s="523"/>
      <c r="D149" s="524"/>
      <c r="E149" s="524"/>
      <c r="F149" s="524"/>
      <c r="G149" s="522"/>
      <c r="H149" s="524"/>
      <c r="I149" s="525"/>
      <c r="J149" s="75"/>
      <c r="K149" s="75"/>
    </row>
    <row r="150" spans="1:11" ht="16.5" customHeight="1">
      <c r="A150" s="522"/>
      <c r="B150" s="522"/>
      <c r="C150" s="523"/>
      <c r="D150" s="524"/>
      <c r="E150" s="524"/>
      <c r="F150" s="524"/>
      <c r="G150" s="524"/>
      <c r="H150" s="524"/>
      <c r="I150" s="525"/>
      <c r="J150" s="75"/>
      <c r="K150" s="75"/>
    </row>
    <row r="151" spans="1:11" ht="16.5" customHeight="1">
      <c r="A151" s="528"/>
      <c r="B151" s="528"/>
      <c r="C151" s="523"/>
      <c r="D151" s="524"/>
      <c r="E151" s="524"/>
      <c r="F151" s="524"/>
      <c r="G151" s="524"/>
      <c r="H151" s="524"/>
      <c r="I151" s="525"/>
      <c r="J151" s="75"/>
      <c r="K151" s="75"/>
    </row>
    <row r="152" spans="1:11" ht="16.5" customHeight="1">
      <c r="A152" s="562"/>
      <c r="B152" s="563"/>
      <c r="C152" s="531"/>
      <c r="D152" s="524"/>
      <c r="E152" s="524"/>
      <c r="F152" s="524"/>
      <c r="G152" s="524"/>
      <c r="H152" s="524"/>
      <c r="I152" s="525"/>
      <c r="J152" s="75"/>
      <c r="K152" s="75"/>
    </row>
    <row r="153" spans="1:11" ht="16.5" customHeight="1">
      <c r="A153" s="564"/>
      <c r="B153" s="564"/>
      <c r="C153" s="523"/>
      <c r="D153" s="524"/>
      <c r="E153" s="524"/>
      <c r="F153" s="524"/>
      <c r="G153" s="522"/>
      <c r="H153" s="524"/>
      <c r="I153" s="525"/>
      <c r="J153" s="75"/>
      <c r="K153" s="75"/>
    </row>
    <row r="154" spans="1:11" ht="16.5" customHeight="1">
      <c r="A154" s="522"/>
      <c r="B154" s="522"/>
      <c r="C154" s="523"/>
      <c r="D154" s="524"/>
      <c r="E154" s="524"/>
      <c r="F154" s="524"/>
      <c r="G154" s="522"/>
      <c r="H154" s="524"/>
      <c r="I154" s="525"/>
      <c r="J154" s="75"/>
      <c r="K154" s="75"/>
    </row>
    <row r="155" spans="1:11" ht="15.75">
      <c r="A155" s="532" t="s">
        <v>357</v>
      </c>
      <c r="B155" s="531"/>
      <c r="C155" s="531"/>
      <c r="D155" s="533"/>
      <c r="E155" s="565"/>
      <c r="F155" s="565"/>
      <c r="G155" s="565"/>
      <c r="H155" s="565"/>
      <c r="I155" s="566"/>
      <c r="J155" s="75"/>
      <c r="K155" s="75"/>
    </row>
    <row r="156" spans="1:11" ht="15.75">
      <c r="A156" s="532" t="s">
        <v>350</v>
      </c>
      <c r="B156" s="531"/>
      <c r="C156" s="531"/>
      <c r="D156" s="567"/>
      <c r="E156" s="567"/>
      <c r="F156" s="567"/>
      <c r="G156" s="567"/>
      <c r="H156" s="567"/>
      <c r="I156" s="539"/>
      <c r="J156" s="75"/>
      <c r="K156" s="75"/>
    </row>
    <row r="157" spans="1:11" ht="15.75">
      <c r="A157" s="532" t="s">
        <v>351</v>
      </c>
      <c r="B157" s="531"/>
      <c r="C157" s="531"/>
      <c r="D157" s="567"/>
      <c r="E157" s="567"/>
      <c r="F157" s="567"/>
      <c r="G157" s="567"/>
      <c r="H157" s="567"/>
      <c r="I157" s="525"/>
      <c r="J157" s="75"/>
      <c r="K157" s="75"/>
    </row>
    <row r="158" spans="1:11" ht="15.75">
      <c r="A158" s="568" t="s">
        <v>542</v>
      </c>
      <c r="B158" s="536"/>
      <c r="C158" s="531"/>
      <c r="D158" s="565"/>
      <c r="E158" s="565"/>
      <c r="F158" s="565"/>
      <c r="G158" s="565"/>
      <c r="H158" s="565"/>
      <c r="I158" s="534"/>
      <c r="J158" s="75"/>
      <c r="K158" s="75"/>
    </row>
    <row r="159" spans="1:11" ht="15.75">
      <c r="A159" s="14"/>
      <c r="B159" s="118"/>
      <c r="C159" s="6"/>
      <c r="D159" s="6"/>
      <c r="E159" s="233"/>
      <c r="F159" s="233"/>
      <c r="G159" s="233"/>
      <c r="H159" s="233"/>
      <c r="I159" s="90"/>
      <c r="J159" s="75"/>
      <c r="K159" s="75"/>
    </row>
    <row r="160" spans="1:11" ht="12.75" customHeight="1">
      <c r="A160" s="14"/>
      <c r="B160" s="543" t="s">
        <v>111</v>
      </c>
      <c r="C160" s="16"/>
      <c r="D160" s="16"/>
      <c r="E160" s="16"/>
      <c r="F160" s="16"/>
      <c r="G160" s="58"/>
      <c r="H160" s="545"/>
      <c r="I160" s="569"/>
      <c r="J160" s="75"/>
      <c r="K160" s="75"/>
    </row>
    <row r="161" spans="1:11" ht="78.75">
      <c r="A161" s="14"/>
      <c r="B161" s="546" t="s">
        <v>235</v>
      </c>
      <c r="C161" s="6"/>
      <c r="D161" s="6"/>
      <c r="E161" s="6"/>
      <c r="F161" s="6"/>
      <c r="G161" s="6"/>
      <c r="H161" s="541"/>
      <c r="I161" s="90"/>
      <c r="J161" s="75"/>
      <c r="K161" s="75"/>
    </row>
    <row r="162" spans="1:11" ht="15.75">
      <c r="A162" s="14"/>
      <c r="B162" s="548" t="s">
        <v>236</v>
      </c>
      <c r="C162" s="6"/>
      <c r="D162" s="6"/>
      <c r="E162" s="6"/>
      <c r="F162" s="6"/>
      <c r="G162" s="5"/>
      <c r="H162" s="549"/>
      <c r="I162" s="569"/>
      <c r="J162" s="75"/>
      <c r="K162" s="75"/>
    </row>
    <row r="163" spans="1:11" ht="15.75">
      <c r="A163" s="14"/>
      <c r="B163" s="548" t="s">
        <v>70</v>
      </c>
      <c r="C163" s="6"/>
      <c r="D163" s="6"/>
      <c r="E163" s="6"/>
      <c r="F163" s="6"/>
      <c r="G163" s="5"/>
      <c r="H163" s="549"/>
      <c r="I163" s="90"/>
      <c r="J163" s="75"/>
      <c r="K163" s="75"/>
    </row>
    <row r="164" spans="1:11" ht="12.75" customHeight="1">
      <c r="A164" s="14"/>
      <c r="B164" s="548" t="s">
        <v>71</v>
      </c>
      <c r="C164" s="6"/>
      <c r="D164" s="6"/>
      <c r="E164" s="6"/>
      <c r="F164" s="6"/>
      <c r="G164" s="6"/>
      <c r="H164" s="541"/>
      <c r="I164" s="570"/>
      <c r="J164" s="75"/>
      <c r="K164" s="75"/>
    </row>
    <row r="165" spans="1:11" ht="25.5" customHeight="1">
      <c r="A165" s="14"/>
      <c r="B165" s="550" t="str">
        <f>+B113</f>
        <v>5. Deferred income taxes arise when items are included in taxable income in different periods than they are included in rates, therefore if the item giving rise to the ADIT is not included in the formula, the associated ADIT amount shall be excluded</v>
      </c>
      <c r="C165" s="571"/>
      <c r="D165" s="571"/>
      <c r="E165" s="571"/>
      <c r="F165" s="571"/>
      <c r="G165" s="571"/>
      <c r="H165" s="572"/>
      <c r="I165" s="90"/>
      <c r="J165" s="75"/>
      <c r="K165" s="75"/>
    </row>
    <row r="166" spans="1:11" ht="15.75">
      <c r="A166" s="14"/>
      <c r="B166" s="550"/>
      <c r="C166" s="571"/>
      <c r="D166" s="571"/>
      <c r="E166" s="571"/>
      <c r="F166" s="571"/>
      <c r="G166" s="571"/>
      <c r="H166" s="572"/>
      <c r="I166" s="90"/>
      <c r="J166" s="75"/>
      <c r="K166" s="75"/>
    </row>
    <row r="167" spans="1:11" ht="15.75">
      <c r="A167" s="14"/>
      <c r="B167" s="553" t="s">
        <v>355</v>
      </c>
      <c r="C167" s="25"/>
      <c r="D167" s="25"/>
      <c r="E167" s="25"/>
      <c r="F167" s="25"/>
      <c r="G167" s="25"/>
      <c r="H167" s="536"/>
      <c r="I167" s="90"/>
      <c r="J167" s="75"/>
      <c r="K167" s="75"/>
    </row>
    <row r="168" spans="1:11" ht="15">
      <c r="A168" s="14"/>
      <c r="B168" s="6"/>
      <c r="C168" s="6"/>
      <c r="D168" s="6"/>
      <c r="E168" s="6"/>
      <c r="F168" s="6"/>
      <c r="G168" s="6"/>
      <c r="H168" s="6"/>
      <c r="I168" s="6"/>
      <c r="J168" s="75"/>
      <c r="K168" s="75"/>
    </row>
    <row r="169" spans="1:11" ht="15.75">
      <c r="A169" s="220"/>
      <c r="B169" s="518"/>
      <c r="C169" s="518"/>
      <c r="D169" s="518"/>
      <c r="E169" s="518"/>
      <c r="F169" s="518"/>
      <c r="G169" s="518"/>
      <c r="H169" s="518"/>
      <c r="I169" s="518"/>
      <c r="J169" s="75"/>
      <c r="K169" s="75"/>
    </row>
    <row r="170" spans="1:11" ht="15.75">
      <c r="A170" s="27" t="s">
        <v>1</v>
      </c>
      <c r="B170" s="6"/>
      <c r="C170" s="6"/>
      <c r="D170" s="6"/>
      <c r="E170" s="6"/>
      <c r="F170" s="6"/>
      <c r="G170" s="6"/>
      <c r="H170" s="6"/>
      <c r="I170" s="6"/>
      <c r="J170" s="75"/>
      <c r="K170" s="75"/>
    </row>
    <row r="171" spans="1:11" ht="15">
      <c r="A171" s="6"/>
      <c r="B171" s="6"/>
      <c r="C171" s="6"/>
      <c r="D171" s="6"/>
      <c r="E171" s="6"/>
      <c r="F171" s="6"/>
      <c r="G171" s="6"/>
      <c r="H171" s="6"/>
      <c r="I171" s="6"/>
      <c r="J171" s="75"/>
      <c r="K171" s="75"/>
    </row>
    <row r="172" spans="1:11" ht="15">
      <c r="A172" s="6"/>
      <c r="B172" s="6"/>
      <c r="C172" s="6"/>
      <c r="D172" s="6"/>
      <c r="E172" s="6"/>
      <c r="F172" s="6"/>
      <c r="G172" s="6"/>
      <c r="H172" s="6"/>
      <c r="I172" s="6"/>
      <c r="J172" s="75"/>
      <c r="K172" s="75"/>
    </row>
    <row r="173" spans="1:11" ht="15">
      <c r="A173" s="6"/>
      <c r="B173" s="6"/>
      <c r="C173" s="6"/>
      <c r="D173" s="6"/>
      <c r="E173" s="6"/>
      <c r="F173" s="6"/>
      <c r="G173" s="6"/>
      <c r="H173" s="6"/>
      <c r="I173" s="6"/>
      <c r="J173" s="75"/>
      <c r="K173" s="75"/>
    </row>
    <row r="174" spans="1:11" ht="15.75">
      <c r="A174" s="1" t="s">
        <v>2</v>
      </c>
      <c r="B174" s="6"/>
      <c r="C174" s="6"/>
      <c r="D174" s="6"/>
      <c r="E174" s="573"/>
      <c r="F174" s="573"/>
      <c r="G174" s="573"/>
      <c r="H174" s="573"/>
      <c r="I174" s="573"/>
      <c r="J174" s="174"/>
      <c r="K174" s="75"/>
    </row>
    <row r="175" spans="1:11" ht="15.75">
      <c r="A175" s="1"/>
      <c r="B175" s="6"/>
      <c r="C175" s="6"/>
      <c r="D175" s="6"/>
      <c r="E175" s="573"/>
      <c r="F175" s="573"/>
      <c r="G175" s="573"/>
      <c r="H175" s="573"/>
      <c r="I175" s="573"/>
      <c r="J175" s="174"/>
      <c r="K175" s="75"/>
    </row>
    <row r="176" spans="1:11" ht="15">
      <c r="A176" s="574"/>
      <c r="B176" s="523"/>
      <c r="C176" s="523" t="s">
        <v>3</v>
      </c>
      <c r="D176" s="523"/>
      <c r="E176" s="523" t="s">
        <v>286</v>
      </c>
      <c r="F176" s="523" t="s">
        <v>4</v>
      </c>
      <c r="G176" s="6"/>
      <c r="H176" s="6"/>
      <c r="I176" s="6"/>
      <c r="J176" s="75"/>
      <c r="K176" s="75"/>
    </row>
    <row r="177" spans="1:11" ht="15">
      <c r="A177" s="574"/>
      <c r="B177" s="574"/>
      <c r="C177" s="523"/>
      <c r="D177" s="523"/>
      <c r="E177" s="575"/>
      <c r="F177" s="575"/>
      <c r="G177" s="6"/>
      <c r="H177" s="6"/>
      <c r="I177" s="6"/>
      <c r="J177" s="75"/>
      <c r="K177" s="75"/>
    </row>
    <row r="178" spans="1:11" ht="15">
      <c r="A178" s="574">
        <v>1</v>
      </c>
      <c r="B178" s="523" t="s">
        <v>5</v>
      </c>
      <c r="C178" s="523"/>
      <c r="D178" s="523"/>
      <c r="E178" s="575"/>
      <c r="F178" s="575"/>
      <c r="G178" s="6"/>
      <c r="H178" s="6"/>
      <c r="I178" s="6"/>
      <c r="J178" s="75"/>
      <c r="K178" s="75"/>
    </row>
    <row r="179" spans="1:11" ht="15">
      <c r="A179" s="574">
        <v>2</v>
      </c>
      <c r="B179" s="523" t="s">
        <v>6</v>
      </c>
      <c r="C179" s="523" t="s">
        <v>542</v>
      </c>
      <c r="D179" s="523"/>
      <c r="E179" s="576"/>
      <c r="F179" s="576"/>
      <c r="G179" s="6"/>
      <c r="H179" s="6"/>
      <c r="I179" s="6"/>
      <c r="J179" s="75"/>
      <c r="K179" s="75"/>
    </row>
    <row r="180" spans="1:11" ht="15">
      <c r="A180" s="574"/>
      <c r="B180" s="523"/>
      <c r="C180" s="523"/>
      <c r="D180" s="523"/>
      <c r="E180" s="575"/>
      <c r="F180" s="575"/>
      <c r="G180" s="6"/>
      <c r="H180" s="6"/>
      <c r="I180" s="6"/>
      <c r="J180" s="75"/>
      <c r="K180" s="75"/>
    </row>
    <row r="181" spans="1:11" ht="15">
      <c r="A181" s="574">
        <v>3</v>
      </c>
      <c r="B181" s="523" t="s">
        <v>4</v>
      </c>
      <c r="C181" s="523"/>
      <c r="D181" s="523"/>
      <c r="E181" s="575"/>
      <c r="F181" s="575"/>
      <c r="G181" s="6"/>
      <c r="H181" s="6"/>
      <c r="I181" s="6"/>
      <c r="J181" s="75"/>
      <c r="K181" s="75"/>
    </row>
    <row r="182" spans="1:11" ht="15">
      <c r="A182" s="574">
        <v>4</v>
      </c>
      <c r="B182" s="523" t="s">
        <v>65</v>
      </c>
      <c r="C182" s="523" t="s">
        <v>542</v>
      </c>
      <c r="D182" s="523"/>
      <c r="E182" s="576"/>
      <c r="F182" s="576"/>
      <c r="G182" s="6"/>
      <c r="H182" s="6"/>
      <c r="I182" s="6"/>
      <c r="J182" s="75"/>
      <c r="K182" s="75"/>
    </row>
    <row r="183" spans="1:11" ht="15">
      <c r="A183" s="574"/>
      <c r="B183" s="523"/>
      <c r="C183" s="523"/>
      <c r="D183" s="523"/>
      <c r="E183" s="575"/>
      <c r="F183" s="575"/>
      <c r="G183" s="6"/>
      <c r="H183" s="6"/>
      <c r="I183" s="6"/>
      <c r="J183" s="75"/>
      <c r="K183" s="75"/>
    </row>
    <row r="184" spans="1:11" ht="15">
      <c r="A184" s="574">
        <v>5</v>
      </c>
      <c r="B184" s="523" t="s">
        <v>542</v>
      </c>
      <c r="C184" s="523"/>
      <c r="D184" s="523"/>
      <c r="E184" s="575"/>
      <c r="F184" s="575"/>
      <c r="G184" s="6"/>
      <c r="H184" s="6"/>
      <c r="I184" s="6"/>
      <c r="J184" s="75"/>
      <c r="K184" s="75"/>
    </row>
    <row r="185" spans="1:11" ht="15">
      <c r="A185" s="574"/>
      <c r="B185" s="523"/>
      <c r="C185" s="523"/>
      <c r="D185" s="523"/>
      <c r="E185" s="575"/>
      <c r="F185" s="575"/>
      <c r="G185" s="6"/>
      <c r="H185" s="6"/>
      <c r="I185" s="6"/>
      <c r="J185" s="75"/>
      <c r="K185" s="75"/>
    </row>
    <row r="186" spans="1:11" ht="15">
      <c r="A186" s="574">
        <v>6</v>
      </c>
      <c r="B186" s="523" t="s">
        <v>78</v>
      </c>
      <c r="C186" s="523" t="s">
        <v>77</v>
      </c>
      <c r="D186" s="523"/>
      <c r="E186" s="576"/>
      <c r="F186" s="576"/>
      <c r="G186" s="6"/>
      <c r="H186" s="6"/>
      <c r="I186" s="6"/>
      <c r="J186" s="75"/>
      <c r="K186" s="75"/>
    </row>
    <row r="187" spans="1:11" ht="15">
      <c r="A187" s="523"/>
      <c r="B187" s="523"/>
      <c r="C187" s="523"/>
      <c r="D187" s="523"/>
      <c r="E187" s="575"/>
      <c r="F187" s="575"/>
      <c r="G187" s="6"/>
      <c r="H187" s="6"/>
      <c r="I187" s="6"/>
      <c r="J187" s="75"/>
      <c r="K187" s="75"/>
    </row>
    <row r="188" spans="1:11" ht="15">
      <c r="A188" s="574">
        <v>7</v>
      </c>
      <c r="B188" s="523" t="s">
        <v>7</v>
      </c>
      <c r="C188" s="523"/>
      <c r="D188" s="523"/>
      <c r="E188" s="575"/>
      <c r="F188" s="575"/>
      <c r="G188" s="6"/>
      <c r="H188" s="6"/>
      <c r="I188" s="6"/>
      <c r="J188" s="75"/>
      <c r="K188" s="75"/>
    </row>
    <row r="189" spans="1:11" ht="15">
      <c r="A189" s="14"/>
      <c r="B189" s="6"/>
      <c r="C189" s="6"/>
      <c r="D189" s="6"/>
      <c r="E189" s="454"/>
      <c r="F189" s="454"/>
      <c r="G189" s="6"/>
      <c r="H189" s="6"/>
      <c r="I189" s="6"/>
      <c r="J189" s="75"/>
      <c r="K189" s="75"/>
    </row>
    <row r="190" spans="1:11" ht="15">
      <c r="A190" s="6" t="s">
        <v>8</v>
      </c>
      <c r="B190" s="6"/>
      <c r="C190" s="6"/>
      <c r="D190" s="6"/>
      <c r="E190" s="454"/>
      <c r="F190" s="454"/>
      <c r="G190" s="6"/>
      <c r="H190" s="6"/>
      <c r="I190" s="6"/>
      <c r="J190" s="75"/>
      <c r="K190" s="75"/>
    </row>
    <row r="191" spans="1:11">
      <c r="A191" s="97"/>
      <c r="B191" s="75"/>
      <c r="C191" s="75"/>
      <c r="D191" s="75"/>
      <c r="E191" s="75"/>
      <c r="F191" s="75"/>
      <c r="G191" s="75"/>
      <c r="H191" s="75"/>
      <c r="I191" s="75"/>
      <c r="J191" s="75"/>
      <c r="K191" s="75"/>
    </row>
    <row r="192" spans="1:11">
      <c r="A192" s="97"/>
      <c r="B192" s="75"/>
      <c r="C192" s="75"/>
      <c r="D192" s="75"/>
      <c r="E192" s="75"/>
      <c r="F192" s="75"/>
      <c r="G192" s="75"/>
      <c r="H192" s="75"/>
      <c r="I192" s="75"/>
      <c r="J192" s="75"/>
      <c r="K192" s="75"/>
    </row>
    <row r="193" spans="1:11">
      <c r="A193" s="97"/>
      <c r="B193" s="75"/>
      <c r="C193" s="75"/>
      <c r="D193" s="75"/>
      <c r="E193" s="75"/>
      <c r="F193" s="75"/>
      <c r="G193" s="75"/>
      <c r="H193" s="75"/>
      <c r="I193" s="75"/>
      <c r="J193" s="75"/>
      <c r="K193" s="75"/>
    </row>
    <row r="194" spans="1:11">
      <c r="A194" s="97"/>
      <c r="B194" s="75"/>
      <c r="C194" s="75"/>
      <c r="D194" s="75"/>
      <c r="E194" s="75"/>
      <c r="F194" s="75"/>
      <c r="G194" s="75"/>
      <c r="H194" s="75"/>
      <c r="I194" s="75"/>
      <c r="J194" s="75"/>
      <c r="K194" s="75"/>
    </row>
    <row r="195" spans="1:11">
      <c r="A195" s="97"/>
      <c r="B195" s="75"/>
      <c r="C195" s="75"/>
      <c r="D195" s="75"/>
      <c r="E195" s="75"/>
      <c r="F195" s="75"/>
      <c r="G195" s="75"/>
      <c r="H195" s="75"/>
      <c r="I195" s="75"/>
      <c r="J195" s="75"/>
      <c r="K195" s="75"/>
    </row>
    <row r="196" spans="1:11">
      <c r="A196" s="97"/>
      <c r="B196" s="75"/>
      <c r="C196" s="75"/>
      <c r="D196" s="75"/>
      <c r="E196" s="75"/>
      <c r="F196" s="75"/>
      <c r="G196" s="75"/>
      <c r="H196" s="75"/>
      <c r="I196" s="75"/>
      <c r="J196" s="75"/>
      <c r="K196" s="75"/>
    </row>
    <row r="197" spans="1:11">
      <c r="A197" s="97"/>
      <c r="B197" s="75"/>
      <c r="C197" s="75"/>
      <c r="D197" s="75"/>
      <c r="E197" s="75"/>
      <c r="F197" s="75"/>
      <c r="G197" s="75"/>
      <c r="H197" s="75"/>
      <c r="I197" s="75"/>
      <c r="J197" s="75"/>
      <c r="K197" s="75"/>
    </row>
    <row r="198" spans="1:11">
      <c r="A198" s="97"/>
      <c r="B198" s="75"/>
      <c r="C198" s="75"/>
      <c r="D198" s="75"/>
      <c r="E198" s="75"/>
      <c r="F198" s="75"/>
      <c r="G198" s="75"/>
      <c r="H198" s="75"/>
      <c r="I198" s="75"/>
      <c r="J198" s="75"/>
      <c r="K198" s="75"/>
    </row>
    <row r="199" spans="1:11">
      <c r="A199" s="97"/>
      <c r="B199" s="75"/>
      <c r="C199" s="75"/>
      <c r="D199" s="75"/>
      <c r="E199" s="75"/>
      <c r="F199" s="75"/>
      <c r="G199" s="75"/>
      <c r="H199" s="75"/>
      <c r="I199" s="75"/>
      <c r="J199" s="75"/>
      <c r="K199" s="75"/>
    </row>
    <row r="200" spans="1:11">
      <c r="A200" s="97"/>
      <c r="B200" s="75"/>
      <c r="C200" s="75"/>
      <c r="D200" s="75"/>
      <c r="E200" s="75"/>
      <c r="F200" s="75"/>
      <c r="G200" s="75"/>
      <c r="H200" s="75"/>
      <c r="I200" s="75"/>
      <c r="J200" s="75"/>
      <c r="K200" s="75"/>
    </row>
    <row r="201" spans="1:11">
      <c r="A201" s="97"/>
      <c r="B201" s="75"/>
      <c r="C201" s="75"/>
      <c r="D201" s="75"/>
      <c r="E201" s="75"/>
      <c r="F201" s="75"/>
      <c r="G201" s="75"/>
      <c r="H201" s="75"/>
      <c r="I201" s="75"/>
      <c r="J201" s="75"/>
      <c r="K201" s="75"/>
    </row>
    <row r="202" spans="1:11">
      <c r="A202" s="97"/>
      <c r="B202" s="75"/>
      <c r="C202" s="75"/>
      <c r="D202" s="75"/>
      <c r="E202" s="75"/>
      <c r="F202" s="75"/>
      <c r="G202" s="75"/>
      <c r="H202" s="75"/>
      <c r="I202" s="75"/>
      <c r="J202" s="75"/>
      <c r="K202" s="75"/>
    </row>
    <row r="203" spans="1:11">
      <c r="A203" s="97"/>
      <c r="B203" s="75"/>
      <c r="C203" s="75"/>
      <c r="D203" s="75"/>
      <c r="E203" s="75"/>
      <c r="F203" s="75"/>
      <c r="G203" s="75"/>
      <c r="H203" s="75"/>
      <c r="I203" s="75"/>
      <c r="J203" s="75"/>
      <c r="K203" s="75"/>
    </row>
    <row r="204" spans="1:11">
      <c r="A204" s="97"/>
      <c r="B204" s="75"/>
      <c r="C204" s="75"/>
      <c r="D204" s="75"/>
      <c r="E204" s="75"/>
      <c r="F204" s="75"/>
      <c r="G204" s="75"/>
      <c r="H204" s="75"/>
      <c r="I204" s="75"/>
      <c r="J204" s="75"/>
      <c r="K204" s="75"/>
    </row>
    <row r="205" spans="1:11">
      <c r="A205" s="97"/>
      <c r="B205" s="75"/>
      <c r="C205" s="75"/>
      <c r="D205" s="75"/>
      <c r="E205" s="75"/>
      <c r="F205" s="75"/>
      <c r="G205" s="75"/>
      <c r="H205" s="75"/>
      <c r="I205" s="75"/>
      <c r="J205" s="75"/>
      <c r="K205" s="75"/>
    </row>
    <row r="206" spans="1:11">
      <c r="A206" s="97"/>
      <c r="B206" s="75"/>
      <c r="C206" s="75"/>
      <c r="D206" s="75"/>
      <c r="E206" s="75"/>
      <c r="F206" s="75"/>
      <c r="G206" s="75"/>
      <c r="H206" s="75"/>
      <c r="I206" s="75"/>
      <c r="J206" s="75"/>
      <c r="K206" s="75"/>
    </row>
    <row r="207" spans="1:11">
      <c r="A207" s="97"/>
      <c r="B207" s="75"/>
      <c r="C207" s="75"/>
      <c r="D207" s="75"/>
      <c r="E207" s="75"/>
      <c r="F207" s="75"/>
      <c r="G207" s="75"/>
      <c r="H207" s="75"/>
      <c r="I207" s="75"/>
      <c r="J207" s="75"/>
      <c r="K207" s="75"/>
    </row>
    <row r="208" spans="1:11">
      <c r="A208" s="97"/>
      <c r="B208" s="75"/>
      <c r="C208" s="75"/>
      <c r="D208" s="75"/>
      <c r="E208" s="75"/>
      <c r="F208" s="75"/>
      <c r="G208" s="75"/>
      <c r="H208" s="75"/>
      <c r="I208" s="75"/>
      <c r="J208" s="75"/>
      <c r="K208" s="75"/>
    </row>
    <row r="209" spans="1:11">
      <c r="A209" s="97"/>
      <c r="B209" s="75"/>
      <c r="C209" s="75"/>
      <c r="D209" s="75"/>
      <c r="E209" s="75"/>
      <c r="F209" s="75"/>
      <c r="G209" s="75"/>
      <c r="H209" s="75"/>
      <c r="I209" s="75"/>
      <c r="J209" s="75"/>
      <c r="K209" s="75"/>
    </row>
    <row r="210" spans="1:11">
      <c r="A210" s="97"/>
      <c r="B210" s="75"/>
      <c r="C210" s="75"/>
      <c r="D210" s="75"/>
      <c r="E210" s="75"/>
      <c r="F210" s="75"/>
      <c r="G210" s="75"/>
      <c r="H210" s="75"/>
      <c r="I210" s="75"/>
      <c r="J210" s="75"/>
      <c r="K210" s="75"/>
    </row>
    <row r="211" spans="1:11">
      <c r="A211" s="97"/>
      <c r="B211" s="75"/>
      <c r="C211" s="75"/>
      <c r="D211" s="75"/>
      <c r="E211" s="75"/>
      <c r="F211" s="75"/>
      <c r="G211" s="75"/>
      <c r="H211" s="75"/>
      <c r="I211" s="75"/>
      <c r="J211" s="75"/>
      <c r="K211" s="75"/>
    </row>
    <row r="212" spans="1:11">
      <c r="A212" s="97"/>
      <c r="B212" s="75"/>
      <c r="C212" s="75"/>
      <c r="D212" s="75"/>
      <c r="E212" s="75"/>
      <c r="F212" s="75"/>
      <c r="G212" s="75"/>
      <c r="H212" s="75"/>
      <c r="I212" s="75"/>
      <c r="J212" s="75"/>
      <c r="K212" s="75"/>
    </row>
    <row r="213" spans="1:11">
      <c r="A213" s="97"/>
      <c r="B213" s="75"/>
      <c r="C213" s="75"/>
      <c r="D213" s="75"/>
      <c r="E213" s="75"/>
      <c r="F213" s="75"/>
      <c r="G213" s="75"/>
      <c r="H213" s="75"/>
      <c r="I213" s="75"/>
      <c r="J213" s="75"/>
      <c r="K213" s="75"/>
    </row>
    <row r="214" spans="1:11">
      <c r="A214" s="97"/>
      <c r="B214" s="75"/>
      <c r="C214" s="75"/>
      <c r="D214" s="75"/>
      <c r="E214" s="75"/>
      <c r="F214" s="75"/>
      <c r="G214" s="75"/>
      <c r="H214" s="75"/>
      <c r="I214" s="75"/>
      <c r="J214" s="75"/>
      <c r="K214" s="75"/>
    </row>
    <row r="215" spans="1:11">
      <c r="A215" s="97"/>
      <c r="B215" s="75"/>
      <c r="C215" s="75"/>
      <c r="D215" s="75"/>
      <c r="E215" s="75"/>
      <c r="F215" s="75"/>
      <c r="G215" s="75"/>
      <c r="H215" s="75"/>
      <c r="I215" s="75"/>
      <c r="J215" s="75"/>
      <c r="K215" s="75"/>
    </row>
    <row r="216" spans="1:11">
      <c r="A216" s="97"/>
      <c r="B216" s="75"/>
      <c r="C216" s="75"/>
      <c r="D216" s="75"/>
      <c r="E216" s="75"/>
      <c r="F216" s="75"/>
      <c r="G216" s="75"/>
      <c r="H216" s="75"/>
      <c r="I216" s="75"/>
      <c r="J216" s="75"/>
      <c r="K216" s="75"/>
    </row>
    <row r="217" spans="1:11">
      <c r="A217" s="97"/>
      <c r="B217" s="75"/>
      <c r="C217" s="75"/>
      <c r="D217" s="75"/>
      <c r="E217" s="75"/>
      <c r="F217" s="75"/>
      <c r="G217" s="75"/>
      <c r="H217" s="75"/>
      <c r="I217" s="75"/>
      <c r="J217" s="75"/>
      <c r="K217" s="75"/>
    </row>
    <row r="218" spans="1:11">
      <c r="A218" s="97"/>
      <c r="B218" s="75"/>
      <c r="C218" s="75"/>
      <c r="D218" s="75"/>
      <c r="E218" s="75"/>
      <c r="F218" s="75"/>
      <c r="G218" s="75"/>
      <c r="H218" s="75"/>
      <c r="I218" s="75"/>
      <c r="J218" s="75"/>
      <c r="K218" s="75"/>
    </row>
    <row r="219" spans="1:11">
      <c r="A219" s="97"/>
      <c r="B219" s="75"/>
      <c r="C219" s="75"/>
      <c r="D219" s="75"/>
      <c r="E219" s="75"/>
      <c r="F219" s="75"/>
      <c r="G219" s="75"/>
      <c r="H219" s="75"/>
      <c r="I219" s="75"/>
      <c r="J219" s="75"/>
      <c r="K219" s="75"/>
    </row>
    <row r="220" spans="1:11">
      <c r="A220" s="97"/>
      <c r="B220" s="75"/>
      <c r="C220" s="75"/>
      <c r="D220" s="75"/>
      <c r="E220" s="75"/>
      <c r="F220" s="75"/>
      <c r="G220" s="75"/>
      <c r="H220" s="75"/>
      <c r="I220" s="75"/>
      <c r="J220" s="75"/>
      <c r="K220" s="75"/>
    </row>
    <row r="221" spans="1:11">
      <c r="A221" s="97"/>
      <c r="B221" s="75"/>
      <c r="C221" s="75"/>
      <c r="D221" s="75"/>
      <c r="E221" s="75"/>
      <c r="F221" s="75"/>
      <c r="G221" s="75"/>
      <c r="H221" s="75"/>
      <c r="I221" s="75"/>
      <c r="J221" s="75"/>
      <c r="K221" s="75"/>
    </row>
    <row r="222" spans="1:11">
      <c r="A222" s="97"/>
      <c r="B222" s="75"/>
      <c r="C222" s="75"/>
      <c r="D222" s="75"/>
      <c r="E222" s="75"/>
      <c r="F222" s="75"/>
      <c r="G222" s="75"/>
      <c r="H222" s="75"/>
      <c r="I222" s="75"/>
      <c r="J222" s="75"/>
      <c r="K222" s="75"/>
    </row>
    <row r="223" spans="1:11">
      <c r="A223" s="97"/>
      <c r="B223" s="75"/>
      <c r="C223" s="75"/>
      <c r="D223" s="75"/>
      <c r="E223" s="75"/>
      <c r="F223" s="75"/>
      <c r="G223" s="75"/>
      <c r="H223" s="75"/>
      <c r="I223" s="75"/>
      <c r="J223" s="75"/>
      <c r="K223" s="75"/>
    </row>
    <row r="224" spans="1:11">
      <c r="A224" s="97"/>
      <c r="B224" s="75"/>
      <c r="C224" s="75"/>
      <c r="D224" s="75"/>
      <c r="E224" s="75"/>
      <c r="F224" s="75"/>
      <c r="G224" s="75"/>
      <c r="H224" s="75"/>
      <c r="I224" s="75"/>
      <c r="J224" s="75"/>
      <c r="K224" s="75"/>
    </row>
    <row r="225" spans="1:11">
      <c r="A225" s="97"/>
      <c r="B225" s="75"/>
      <c r="C225" s="75"/>
      <c r="D225" s="75"/>
      <c r="E225" s="75"/>
      <c r="F225" s="75"/>
      <c r="G225" s="75"/>
      <c r="H225" s="75"/>
      <c r="I225" s="75"/>
      <c r="J225" s="75"/>
      <c r="K225" s="75"/>
    </row>
    <row r="226" spans="1:11">
      <c r="A226" s="97"/>
      <c r="B226" s="75"/>
      <c r="C226" s="75"/>
      <c r="D226" s="75"/>
      <c r="E226" s="75"/>
      <c r="F226" s="75"/>
      <c r="G226" s="75"/>
      <c r="H226" s="75"/>
      <c r="I226" s="75"/>
      <c r="J226" s="75"/>
      <c r="K226" s="75"/>
    </row>
    <row r="227" spans="1:11">
      <c r="A227" s="97"/>
      <c r="B227" s="75"/>
      <c r="C227" s="75"/>
      <c r="D227" s="75"/>
      <c r="E227" s="75"/>
      <c r="F227" s="75"/>
      <c r="G227" s="75"/>
      <c r="H227" s="75"/>
      <c r="I227" s="75"/>
      <c r="J227" s="75"/>
      <c r="K227" s="75"/>
    </row>
    <row r="228" spans="1:11">
      <c r="A228" s="97"/>
      <c r="B228" s="75"/>
      <c r="C228" s="75"/>
      <c r="D228" s="75"/>
      <c r="E228" s="75"/>
      <c r="F228" s="75"/>
      <c r="G228" s="75"/>
      <c r="H228" s="75"/>
      <c r="I228" s="75"/>
      <c r="J228" s="75"/>
      <c r="K228" s="75"/>
    </row>
    <row r="229" spans="1:11">
      <c r="A229" s="97"/>
      <c r="B229" s="75"/>
      <c r="C229" s="75"/>
      <c r="D229" s="75"/>
      <c r="E229" s="75"/>
      <c r="F229" s="75"/>
      <c r="G229" s="75"/>
      <c r="H229" s="75"/>
      <c r="I229" s="75"/>
      <c r="J229" s="75"/>
      <c r="K229" s="75"/>
    </row>
    <row r="230" spans="1:11">
      <c r="A230" s="97"/>
      <c r="B230" s="75"/>
      <c r="C230" s="75"/>
      <c r="D230" s="75"/>
      <c r="E230" s="75"/>
      <c r="F230" s="75"/>
      <c r="G230" s="75"/>
      <c r="H230" s="75"/>
      <c r="I230" s="75"/>
      <c r="J230" s="75"/>
      <c r="K230" s="75"/>
    </row>
    <row r="231" spans="1:11">
      <c r="A231" s="97"/>
      <c r="B231" s="75"/>
      <c r="C231" s="75"/>
      <c r="D231" s="75"/>
      <c r="E231" s="75"/>
      <c r="F231" s="75"/>
      <c r="G231" s="75"/>
      <c r="H231" s="75"/>
      <c r="I231" s="75"/>
      <c r="J231" s="75"/>
      <c r="K231" s="75"/>
    </row>
    <row r="232" spans="1:11">
      <c r="A232" s="97"/>
      <c r="B232" s="75"/>
      <c r="C232" s="75"/>
      <c r="D232" s="75"/>
      <c r="E232" s="75"/>
      <c r="F232" s="75"/>
      <c r="G232" s="75"/>
      <c r="H232" s="75"/>
      <c r="I232" s="75"/>
      <c r="J232" s="75"/>
      <c r="K232" s="75"/>
    </row>
    <row r="233" spans="1:11">
      <c r="A233" s="97"/>
      <c r="B233" s="75"/>
      <c r="C233" s="75"/>
      <c r="D233" s="75"/>
      <c r="E233" s="75"/>
      <c r="F233" s="75"/>
      <c r="G233" s="75"/>
      <c r="H233" s="75"/>
      <c r="I233" s="75"/>
      <c r="J233" s="75"/>
      <c r="K233" s="75"/>
    </row>
    <row r="234" spans="1:11">
      <c r="A234" s="97"/>
      <c r="B234" s="75"/>
      <c r="C234" s="75"/>
      <c r="D234" s="75"/>
      <c r="E234" s="75"/>
      <c r="F234" s="75"/>
      <c r="G234" s="75"/>
      <c r="H234" s="75"/>
      <c r="I234" s="75"/>
      <c r="J234" s="75"/>
      <c r="K234" s="75"/>
    </row>
    <row r="235" spans="1:11">
      <c r="A235" s="97"/>
      <c r="B235" s="75"/>
      <c r="C235" s="75"/>
      <c r="D235" s="75"/>
      <c r="E235" s="75"/>
      <c r="F235" s="75"/>
      <c r="G235" s="75"/>
      <c r="H235" s="75"/>
      <c r="I235" s="75"/>
      <c r="J235" s="75"/>
      <c r="K235" s="75"/>
    </row>
    <row r="236" spans="1:11">
      <c r="A236" s="97"/>
      <c r="B236" s="75"/>
      <c r="C236" s="75"/>
      <c r="D236" s="75"/>
      <c r="E236" s="75"/>
      <c r="F236" s="75"/>
      <c r="G236" s="75"/>
      <c r="H236" s="75"/>
      <c r="I236" s="75"/>
      <c r="J236" s="75"/>
      <c r="K236" s="75"/>
    </row>
    <row r="237" spans="1:11">
      <c r="A237" s="97"/>
      <c r="B237" s="75"/>
      <c r="C237" s="75"/>
      <c r="D237" s="75"/>
      <c r="E237" s="75"/>
      <c r="F237" s="75"/>
      <c r="G237" s="75"/>
      <c r="H237" s="75"/>
      <c r="I237" s="75"/>
      <c r="J237" s="75"/>
      <c r="K237" s="75"/>
    </row>
    <row r="238" spans="1:11">
      <c r="A238" s="97"/>
      <c r="B238" s="75"/>
      <c r="C238" s="75"/>
      <c r="D238" s="75"/>
      <c r="E238" s="75"/>
      <c r="F238" s="75"/>
      <c r="G238" s="75"/>
      <c r="H238" s="75"/>
      <c r="I238" s="75"/>
      <c r="J238" s="75"/>
      <c r="K238" s="75"/>
    </row>
    <row r="239" spans="1:11">
      <c r="A239" s="97"/>
      <c r="B239" s="75"/>
      <c r="C239" s="75"/>
      <c r="D239" s="75"/>
      <c r="E239" s="75"/>
      <c r="F239" s="75"/>
      <c r="G239" s="75"/>
      <c r="H239" s="75"/>
      <c r="I239" s="75"/>
      <c r="J239" s="75"/>
      <c r="K239" s="75"/>
    </row>
    <row r="240" spans="1:11">
      <c r="A240" s="97"/>
      <c r="B240" s="75"/>
      <c r="C240" s="75"/>
      <c r="D240" s="75"/>
      <c r="E240" s="75"/>
      <c r="F240" s="75"/>
      <c r="G240" s="75"/>
      <c r="H240" s="75"/>
      <c r="I240" s="75"/>
      <c r="J240" s="75"/>
      <c r="K240" s="75"/>
    </row>
    <row r="241" spans="1:11">
      <c r="A241" s="97"/>
      <c r="B241" s="75"/>
      <c r="C241" s="75"/>
      <c r="D241" s="75"/>
      <c r="E241" s="75"/>
      <c r="F241" s="75"/>
      <c r="G241" s="75"/>
      <c r="H241" s="75"/>
      <c r="I241" s="75"/>
      <c r="J241" s="75"/>
      <c r="K241" s="75"/>
    </row>
    <row r="242" spans="1:11">
      <c r="A242" s="97"/>
      <c r="B242" s="75"/>
      <c r="C242" s="75"/>
      <c r="D242" s="75"/>
      <c r="E242" s="75"/>
      <c r="F242" s="75"/>
      <c r="G242" s="75"/>
      <c r="H242" s="75"/>
      <c r="I242" s="75"/>
      <c r="J242" s="75"/>
      <c r="K242" s="75"/>
    </row>
    <row r="243" spans="1:11">
      <c r="A243" s="97"/>
      <c r="B243" s="75"/>
      <c r="C243" s="75"/>
      <c r="D243" s="75"/>
      <c r="E243" s="75"/>
      <c r="F243" s="75"/>
      <c r="G243" s="75"/>
      <c r="H243" s="75"/>
      <c r="I243" s="75"/>
      <c r="J243" s="75"/>
      <c r="K243" s="75"/>
    </row>
    <row r="244" spans="1:11">
      <c r="A244" s="97"/>
      <c r="B244" s="75"/>
      <c r="C244" s="75"/>
      <c r="D244" s="75"/>
      <c r="E244" s="75"/>
      <c r="F244" s="75"/>
      <c r="G244" s="75"/>
      <c r="H244" s="75"/>
      <c r="I244" s="75"/>
      <c r="J244" s="75"/>
      <c r="K244" s="75"/>
    </row>
    <row r="245" spans="1:11">
      <c r="A245" s="97"/>
      <c r="B245" s="75"/>
      <c r="C245" s="75"/>
      <c r="D245" s="75"/>
      <c r="E245" s="75"/>
      <c r="F245" s="75"/>
      <c r="G245" s="75"/>
      <c r="H245" s="75"/>
      <c r="I245" s="75"/>
      <c r="J245" s="75"/>
      <c r="K245" s="75"/>
    </row>
    <row r="246" spans="1:11">
      <c r="A246" s="97"/>
      <c r="B246" s="75"/>
      <c r="C246" s="75"/>
      <c r="D246" s="75"/>
      <c r="E246" s="75"/>
      <c r="F246" s="75"/>
      <c r="G246" s="75"/>
      <c r="H246" s="75"/>
      <c r="I246" s="75"/>
      <c r="J246" s="75"/>
      <c r="K246" s="75"/>
    </row>
    <row r="247" spans="1:11">
      <c r="A247" s="97"/>
      <c r="B247" s="75"/>
      <c r="C247" s="75"/>
      <c r="D247" s="75"/>
      <c r="E247" s="75"/>
      <c r="F247" s="75"/>
      <c r="G247" s="75"/>
      <c r="H247" s="75"/>
      <c r="I247" s="75"/>
      <c r="J247" s="75"/>
      <c r="K247" s="75"/>
    </row>
    <row r="248" spans="1:11">
      <c r="A248" s="97"/>
      <c r="B248" s="75"/>
      <c r="C248" s="75"/>
      <c r="D248" s="75"/>
      <c r="E248" s="75"/>
      <c r="F248" s="75"/>
      <c r="G248" s="75"/>
      <c r="H248" s="75"/>
      <c r="I248" s="75"/>
      <c r="J248" s="75"/>
      <c r="K248" s="75"/>
    </row>
    <row r="249" spans="1:11">
      <c r="A249" s="97"/>
      <c r="B249" s="75"/>
      <c r="C249" s="75"/>
      <c r="D249" s="75"/>
      <c r="E249" s="75"/>
      <c r="F249" s="75"/>
      <c r="G249" s="75"/>
      <c r="H249" s="75"/>
      <c r="I249" s="75"/>
      <c r="J249" s="75"/>
      <c r="K249" s="75"/>
    </row>
    <row r="250" spans="1:11">
      <c r="A250" s="97"/>
      <c r="B250" s="75"/>
      <c r="C250" s="75"/>
      <c r="D250" s="75"/>
      <c r="E250" s="75"/>
      <c r="F250" s="75"/>
      <c r="G250" s="75"/>
      <c r="H250" s="75"/>
      <c r="I250" s="75"/>
      <c r="J250" s="75"/>
      <c r="K250" s="75"/>
    </row>
    <row r="251" spans="1:11">
      <c r="A251" s="97"/>
      <c r="B251" s="75"/>
      <c r="C251" s="75"/>
      <c r="D251" s="75"/>
      <c r="E251" s="75"/>
      <c r="F251" s="75"/>
      <c r="G251" s="75"/>
      <c r="H251" s="75"/>
      <c r="I251" s="75"/>
      <c r="J251" s="75"/>
      <c r="K251" s="75"/>
    </row>
    <row r="252" spans="1:11">
      <c r="A252" s="97"/>
      <c r="B252" s="75"/>
      <c r="C252" s="75"/>
      <c r="D252" s="75"/>
      <c r="E252" s="75"/>
      <c r="F252" s="75"/>
      <c r="G252" s="75"/>
      <c r="H252" s="75"/>
      <c r="I252" s="75"/>
      <c r="J252" s="75"/>
      <c r="K252" s="75"/>
    </row>
    <row r="253" spans="1:11">
      <c r="A253" s="97"/>
      <c r="B253" s="75"/>
      <c r="C253" s="75"/>
      <c r="D253" s="75"/>
      <c r="E253" s="75"/>
      <c r="F253" s="75"/>
      <c r="G253" s="75"/>
      <c r="H253" s="75"/>
      <c r="I253" s="75"/>
      <c r="J253" s="75"/>
      <c r="K253" s="75"/>
    </row>
    <row r="254" spans="1:11">
      <c r="A254" s="97"/>
      <c r="B254" s="75"/>
      <c r="C254" s="75"/>
      <c r="D254" s="75"/>
      <c r="E254" s="75"/>
      <c r="F254" s="75"/>
      <c r="G254" s="75"/>
      <c r="H254" s="75"/>
      <c r="I254" s="75"/>
      <c r="J254" s="75"/>
      <c r="K254" s="75"/>
    </row>
    <row r="255" spans="1:11">
      <c r="A255" s="97"/>
      <c r="B255" s="75"/>
      <c r="C255" s="75"/>
      <c r="D255" s="75"/>
      <c r="E255" s="75"/>
      <c r="F255" s="75"/>
      <c r="G255" s="75"/>
      <c r="H255" s="75"/>
      <c r="I255" s="75"/>
      <c r="J255" s="75"/>
      <c r="K255" s="75"/>
    </row>
    <row r="256" spans="1:11">
      <c r="A256" s="97"/>
      <c r="B256" s="75"/>
      <c r="C256" s="75"/>
      <c r="D256" s="75"/>
      <c r="E256" s="75"/>
      <c r="F256" s="75"/>
      <c r="G256" s="75"/>
      <c r="H256" s="75"/>
      <c r="I256" s="75"/>
      <c r="J256" s="75"/>
      <c r="K256" s="75"/>
    </row>
    <row r="257" spans="1:11">
      <c r="A257" s="97"/>
      <c r="B257" s="75"/>
      <c r="C257" s="75"/>
      <c r="D257" s="75"/>
      <c r="E257" s="75"/>
      <c r="F257" s="75"/>
      <c r="G257" s="75"/>
      <c r="H257" s="75"/>
      <c r="I257" s="75"/>
      <c r="J257" s="75"/>
      <c r="K257" s="75"/>
    </row>
    <row r="258" spans="1:11">
      <c r="A258" s="97"/>
      <c r="B258" s="75"/>
      <c r="C258" s="75"/>
      <c r="D258" s="75"/>
      <c r="E258" s="75"/>
      <c r="F258" s="75"/>
      <c r="G258" s="75"/>
      <c r="H258" s="75"/>
      <c r="I258" s="75"/>
      <c r="J258" s="75"/>
      <c r="K258" s="75"/>
    </row>
    <row r="259" spans="1:11">
      <c r="A259" s="97"/>
      <c r="B259" s="75"/>
      <c r="C259" s="75"/>
      <c r="D259" s="75"/>
      <c r="E259" s="75"/>
      <c r="F259" s="75"/>
      <c r="G259" s="75"/>
      <c r="H259" s="75"/>
      <c r="I259" s="75"/>
      <c r="J259" s="75"/>
      <c r="K259" s="75"/>
    </row>
    <row r="260" spans="1:11">
      <c r="A260" s="97"/>
      <c r="B260" s="75"/>
      <c r="C260" s="75"/>
      <c r="D260" s="75"/>
      <c r="E260" s="75"/>
      <c r="F260" s="75"/>
      <c r="G260" s="75"/>
      <c r="H260" s="75"/>
      <c r="I260" s="75"/>
      <c r="J260" s="75"/>
      <c r="K260" s="75"/>
    </row>
    <row r="261" spans="1:11">
      <c r="A261" s="97"/>
      <c r="B261" s="75"/>
      <c r="C261" s="75"/>
      <c r="D261" s="75"/>
      <c r="E261" s="75"/>
      <c r="F261" s="75"/>
      <c r="G261" s="75"/>
      <c r="H261" s="75"/>
      <c r="I261" s="75"/>
      <c r="J261" s="75"/>
      <c r="K261" s="75"/>
    </row>
    <row r="262" spans="1:11">
      <c r="A262" s="97"/>
      <c r="B262" s="75"/>
      <c r="C262" s="75"/>
      <c r="D262" s="75"/>
      <c r="E262" s="75"/>
      <c r="F262" s="75"/>
      <c r="G262" s="75"/>
      <c r="H262" s="75"/>
      <c r="I262" s="75"/>
      <c r="J262" s="75"/>
      <c r="K262" s="75"/>
    </row>
    <row r="263" spans="1:11">
      <c r="A263" s="97"/>
      <c r="B263" s="75"/>
      <c r="C263" s="75"/>
      <c r="D263" s="75"/>
      <c r="E263" s="75"/>
      <c r="F263" s="75"/>
      <c r="G263" s="75"/>
      <c r="H263" s="179">
        <f>+H40-H57</f>
        <v>0</v>
      </c>
      <c r="I263" s="75"/>
      <c r="J263" s="75"/>
      <c r="K263" s="75"/>
    </row>
    <row r="264" spans="1:11">
      <c r="A264" s="97"/>
      <c r="B264" s="75"/>
      <c r="C264" s="75"/>
      <c r="D264" s="75"/>
      <c r="E264" s="75"/>
      <c r="F264" s="75"/>
      <c r="G264" s="75"/>
      <c r="H264" s="75"/>
      <c r="I264" s="75"/>
      <c r="J264" s="75"/>
      <c r="K264" s="75"/>
    </row>
    <row r="265" spans="1:11">
      <c r="A265" s="97"/>
      <c r="B265" s="75"/>
      <c r="C265" s="75"/>
      <c r="D265" s="75"/>
      <c r="E265" s="75"/>
      <c r="F265" s="75"/>
      <c r="G265" s="75"/>
      <c r="H265" s="75" t="e">
        <f>(H262-H147)/H263</f>
        <v>#DIV/0!</v>
      </c>
      <c r="I265" s="75"/>
      <c r="J265" s="75"/>
      <c r="K265" s="75"/>
    </row>
    <row r="266" spans="1:11">
      <c r="A266" s="97"/>
      <c r="B266" s="75"/>
      <c r="C266" s="75"/>
      <c r="D266" s="75"/>
      <c r="E266" s="75"/>
      <c r="F266" s="75"/>
      <c r="G266" s="75"/>
      <c r="H266" s="75"/>
      <c r="I266" s="75"/>
      <c r="J266" s="75"/>
      <c r="K266" s="75"/>
    </row>
    <row r="267" spans="1:11">
      <c r="A267" s="97"/>
      <c r="B267" s="75"/>
      <c r="C267" s="75"/>
      <c r="D267" s="75"/>
      <c r="E267" s="75"/>
      <c r="F267" s="75"/>
      <c r="G267" s="75"/>
      <c r="H267" s="75"/>
      <c r="I267" s="75"/>
      <c r="J267" s="75"/>
      <c r="K267" s="75"/>
    </row>
    <row r="268" spans="1:11">
      <c r="A268" s="97"/>
      <c r="B268" s="75"/>
      <c r="C268" s="75"/>
      <c r="D268" s="75"/>
      <c r="E268" s="75"/>
      <c r="F268" s="75"/>
      <c r="G268" s="75"/>
      <c r="H268" s="75"/>
      <c r="I268" s="75"/>
      <c r="J268" s="75"/>
      <c r="K268" s="75"/>
    </row>
    <row r="269" spans="1:11">
      <c r="A269" s="97"/>
      <c r="B269" s="75"/>
      <c r="C269" s="75"/>
      <c r="D269" s="75"/>
      <c r="E269" s="75"/>
      <c r="F269" s="75"/>
      <c r="G269" s="75"/>
      <c r="H269" s="75"/>
      <c r="I269" s="75"/>
      <c r="J269" s="75"/>
      <c r="K269" s="75"/>
    </row>
    <row r="270" spans="1:11">
      <c r="A270" s="97"/>
      <c r="B270" s="75"/>
      <c r="C270" s="75"/>
      <c r="D270" s="75"/>
      <c r="E270" s="75"/>
      <c r="F270" s="75"/>
      <c r="G270" s="75"/>
      <c r="H270" s="75"/>
      <c r="I270" s="75"/>
      <c r="J270" s="75"/>
      <c r="K270" s="75"/>
    </row>
    <row r="271" spans="1:11">
      <c r="A271" s="97"/>
      <c r="B271" s="75"/>
      <c r="C271" s="75"/>
      <c r="D271" s="75"/>
      <c r="E271" s="75"/>
      <c r="F271" s="75"/>
      <c r="G271" s="75"/>
      <c r="H271" s="75"/>
      <c r="I271" s="75"/>
      <c r="J271" s="75"/>
      <c r="K271" s="75"/>
    </row>
    <row r="272" spans="1:11">
      <c r="A272" s="97"/>
      <c r="B272" s="75"/>
      <c r="C272" s="75"/>
      <c r="D272" s="75"/>
      <c r="E272" s="75"/>
      <c r="F272" s="75"/>
      <c r="G272" s="75"/>
      <c r="H272" s="75"/>
      <c r="I272" s="75"/>
      <c r="J272" s="75"/>
      <c r="K272" s="75"/>
    </row>
    <row r="273" spans="1:11">
      <c r="A273" s="97"/>
      <c r="B273" s="75"/>
      <c r="C273" s="75"/>
      <c r="D273" s="75"/>
      <c r="E273" s="75"/>
      <c r="F273" s="75"/>
      <c r="G273" s="75"/>
      <c r="H273" s="75"/>
      <c r="I273" s="75"/>
      <c r="J273" s="75"/>
      <c r="K273" s="75"/>
    </row>
    <row r="274" spans="1:11">
      <c r="A274" s="97"/>
      <c r="B274" s="75"/>
      <c r="C274" s="75"/>
      <c r="D274" s="75"/>
      <c r="E274" s="75"/>
      <c r="F274" s="75"/>
      <c r="G274" s="75"/>
      <c r="H274" s="75"/>
      <c r="I274" s="75"/>
      <c r="J274" s="75"/>
      <c r="K274" s="75"/>
    </row>
    <row r="275" spans="1:11">
      <c r="A275" s="97"/>
      <c r="B275" s="75"/>
      <c r="C275" s="75"/>
      <c r="D275" s="75"/>
      <c r="E275" s="75"/>
      <c r="F275" s="75"/>
      <c r="G275" s="75"/>
      <c r="H275" s="75"/>
      <c r="I275" s="75"/>
      <c r="J275" s="75"/>
      <c r="K275" s="75"/>
    </row>
    <row r="276" spans="1:11">
      <c r="A276" s="97"/>
      <c r="B276" s="75"/>
      <c r="C276" s="75"/>
      <c r="D276" s="75"/>
      <c r="E276" s="75"/>
      <c r="F276" s="75"/>
      <c r="G276" s="75"/>
      <c r="H276" s="75"/>
      <c r="I276" s="75"/>
      <c r="J276" s="75"/>
      <c r="K276" s="75"/>
    </row>
    <row r="277" spans="1:11">
      <c r="A277" s="97"/>
      <c r="B277" s="75"/>
      <c r="C277" s="75"/>
      <c r="D277" s="75"/>
      <c r="E277" s="75"/>
      <c r="F277" s="75"/>
      <c r="G277" s="75"/>
      <c r="H277" s="75"/>
      <c r="I277" s="75"/>
      <c r="J277" s="75"/>
      <c r="K277" s="75"/>
    </row>
    <row r="278" spans="1:11">
      <c r="A278" s="97"/>
      <c r="B278" s="75"/>
      <c r="C278" s="75"/>
      <c r="D278" s="75"/>
      <c r="E278" s="75"/>
      <c r="F278" s="75"/>
      <c r="G278" s="75"/>
      <c r="H278" s="75"/>
      <c r="I278" s="75"/>
      <c r="J278" s="75"/>
      <c r="K278" s="75"/>
    </row>
    <row r="279" spans="1:11">
      <c r="A279" s="97"/>
      <c r="B279" s="75"/>
      <c r="C279" s="75"/>
      <c r="D279" s="75"/>
      <c r="E279" s="75"/>
      <c r="F279" s="75"/>
      <c r="G279" s="75"/>
      <c r="H279" s="75"/>
      <c r="I279" s="75"/>
      <c r="J279" s="75"/>
      <c r="K279" s="75"/>
    </row>
    <row r="280" spans="1:11">
      <c r="A280" s="97"/>
      <c r="B280" s="75"/>
      <c r="C280" s="75"/>
      <c r="D280" s="75"/>
      <c r="E280" s="75"/>
      <c r="F280" s="75"/>
      <c r="G280" s="75"/>
      <c r="H280" s="75"/>
      <c r="I280" s="75"/>
      <c r="J280" s="75"/>
      <c r="K280" s="75"/>
    </row>
    <row r="281" spans="1:11">
      <c r="A281" s="97"/>
      <c r="B281" s="75"/>
      <c r="C281" s="75"/>
      <c r="D281" s="75"/>
      <c r="E281" s="75"/>
      <c r="F281" s="75"/>
      <c r="G281" s="75"/>
      <c r="H281" s="75"/>
      <c r="I281" s="75"/>
      <c r="J281" s="75"/>
      <c r="K281" s="75"/>
    </row>
    <row r="282" spans="1:11">
      <c r="A282" s="97"/>
      <c r="B282" s="75"/>
      <c r="C282" s="75"/>
      <c r="D282" s="75"/>
      <c r="E282" s="75"/>
      <c r="F282" s="75"/>
      <c r="G282" s="75"/>
      <c r="H282" s="75"/>
      <c r="I282" s="75"/>
      <c r="J282" s="75"/>
      <c r="K282" s="75"/>
    </row>
    <row r="283" spans="1:11">
      <c r="A283" s="97"/>
      <c r="B283" s="75"/>
      <c r="C283" s="75"/>
      <c r="D283" s="75"/>
      <c r="E283" s="75"/>
      <c r="F283" s="75"/>
      <c r="G283" s="75"/>
      <c r="H283" s="75"/>
      <c r="I283" s="75"/>
      <c r="J283" s="75"/>
      <c r="K283" s="75"/>
    </row>
    <row r="284" spans="1:11">
      <c r="A284" s="97"/>
      <c r="B284" s="75"/>
      <c r="C284" s="75"/>
      <c r="D284" s="75"/>
      <c r="E284" s="75"/>
      <c r="F284" s="75"/>
      <c r="G284" s="75"/>
      <c r="H284" s="75"/>
      <c r="I284" s="75"/>
      <c r="J284" s="75"/>
      <c r="K284" s="75"/>
    </row>
    <row r="285" spans="1:11">
      <c r="A285" s="97"/>
      <c r="B285" s="75"/>
      <c r="C285" s="75"/>
      <c r="D285" s="75"/>
      <c r="E285" s="75"/>
      <c r="F285" s="75"/>
      <c r="G285" s="75"/>
      <c r="H285" s="75"/>
      <c r="I285" s="75"/>
      <c r="J285" s="75"/>
      <c r="K285" s="75"/>
    </row>
    <row r="286" spans="1:11">
      <c r="A286" s="97"/>
      <c r="B286" s="75"/>
      <c r="C286" s="75"/>
      <c r="D286" s="75"/>
      <c r="E286" s="75"/>
      <c r="F286" s="75"/>
      <c r="G286" s="75"/>
      <c r="H286" s="75"/>
      <c r="I286" s="75"/>
      <c r="J286" s="75"/>
      <c r="K286" s="75"/>
    </row>
    <row r="287" spans="1:11">
      <c r="A287" s="97"/>
      <c r="B287" s="75"/>
      <c r="C287" s="75"/>
      <c r="D287" s="75"/>
      <c r="E287" s="75"/>
      <c r="F287" s="75"/>
      <c r="G287" s="75"/>
      <c r="H287" s="75"/>
      <c r="I287" s="75"/>
      <c r="J287" s="75"/>
      <c r="K287" s="75"/>
    </row>
    <row r="288" spans="1:11">
      <c r="A288" s="97"/>
      <c r="B288" s="75"/>
      <c r="C288" s="75"/>
      <c r="D288" s="75"/>
      <c r="E288" s="75"/>
      <c r="F288" s="75"/>
      <c r="G288" s="75"/>
      <c r="H288" s="75"/>
      <c r="I288" s="75"/>
      <c r="J288" s="75"/>
      <c r="K288" s="75"/>
    </row>
    <row r="289" spans="1:11">
      <c r="A289" s="97"/>
      <c r="B289" s="75"/>
      <c r="C289" s="75"/>
      <c r="D289" s="75"/>
      <c r="E289" s="75"/>
      <c r="F289" s="75"/>
      <c r="G289" s="75"/>
      <c r="H289" s="75"/>
      <c r="I289" s="75"/>
      <c r="J289" s="75"/>
      <c r="K289" s="75"/>
    </row>
    <row r="290" spans="1:11">
      <c r="A290" s="97"/>
      <c r="B290" s="75"/>
      <c r="C290" s="75"/>
      <c r="D290" s="75"/>
      <c r="E290" s="75"/>
      <c r="F290" s="75"/>
      <c r="G290" s="75"/>
      <c r="H290" s="75"/>
      <c r="I290" s="75"/>
      <c r="J290" s="75"/>
      <c r="K290" s="75"/>
    </row>
    <row r="291" spans="1:11">
      <c r="A291" s="97"/>
      <c r="B291" s="75"/>
      <c r="C291" s="75"/>
      <c r="D291" s="75"/>
      <c r="E291" s="75"/>
      <c r="F291" s="75"/>
      <c r="G291" s="75"/>
      <c r="H291" s="75"/>
      <c r="I291" s="75"/>
      <c r="J291" s="75"/>
      <c r="K291" s="75"/>
    </row>
    <row r="292" spans="1:11">
      <c r="A292" s="97"/>
      <c r="B292" s="75"/>
      <c r="C292" s="75"/>
      <c r="D292" s="75"/>
      <c r="E292" s="75"/>
      <c r="F292" s="75"/>
      <c r="G292" s="75"/>
      <c r="H292" s="75"/>
      <c r="I292" s="75"/>
      <c r="J292" s="75"/>
      <c r="K292" s="75"/>
    </row>
    <row r="293" spans="1:11">
      <c r="A293" s="97"/>
      <c r="B293" s="75"/>
      <c r="C293" s="75"/>
      <c r="D293" s="75"/>
      <c r="E293" s="75"/>
      <c r="F293" s="75"/>
      <c r="G293" s="75"/>
      <c r="H293" s="75"/>
      <c r="I293" s="75"/>
      <c r="J293" s="75"/>
      <c r="K293" s="75"/>
    </row>
    <row r="294" spans="1:11">
      <c r="A294" s="97"/>
      <c r="B294" s="75"/>
      <c r="C294" s="75"/>
      <c r="D294" s="75"/>
      <c r="E294" s="75"/>
      <c r="F294" s="75"/>
      <c r="G294" s="75"/>
      <c r="H294" s="75"/>
      <c r="I294" s="75"/>
      <c r="J294" s="75"/>
      <c r="K294" s="75"/>
    </row>
    <row r="295" spans="1:11">
      <c r="A295" s="97"/>
      <c r="B295" s="75"/>
      <c r="C295" s="75"/>
      <c r="D295" s="75"/>
      <c r="E295" s="75"/>
      <c r="F295" s="75"/>
      <c r="G295" s="75"/>
      <c r="H295" s="75"/>
      <c r="I295" s="75"/>
      <c r="J295" s="75"/>
      <c r="K295" s="75"/>
    </row>
    <row r="296" spans="1:11">
      <c r="A296" s="97"/>
      <c r="B296" s="75"/>
      <c r="C296" s="75"/>
      <c r="D296" s="75"/>
      <c r="E296" s="75"/>
      <c r="F296" s="75"/>
      <c r="G296" s="75"/>
      <c r="H296" s="75"/>
      <c r="I296" s="75"/>
      <c r="J296" s="75"/>
      <c r="K296" s="75"/>
    </row>
    <row r="297" spans="1:11">
      <c r="A297" s="97"/>
      <c r="B297" s="75"/>
      <c r="C297" s="75"/>
      <c r="D297" s="75"/>
      <c r="E297" s="75"/>
      <c r="F297" s="75"/>
      <c r="G297" s="75"/>
      <c r="H297" s="75"/>
      <c r="I297" s="75"/>
      <c r="J297" s="75"/>
      <c r="K297" s="75"/>
    </row>
    <row r="298" spans="1:11">
      <c r="A298" s="97"/>
      <c r="B298" s="75"/>
      <c r="C298" s="75"/>
      <c r="D298" s="75"/>
      <c r="E298" s="75"/>
      <c r="F298" s="75"/>
      <c r="G298" s="75"/>
      <c r="H298" s="75"/>
      <c r="I298" s="75"/>
      <c r="J298" s="75"/>
      <c r="K298" s="75"/>
    </row>
    <row r="299" spans="1:11">
      <c r="A299" s="97"/>
      <c r="B299" s="75"/>
      <c r="C299" s="75"/>
      <c r="D299" s="75"/>
      <c r="E299" s="75"/>
      <c r="F299" s="75"/>
      <c r="G299" s="75"/>
      <c r="H299" s="75"/>
      <c r="I299" s="75"/>
      <c r="J299" s="75"/>
      <c r="K299" s="75"/>
    </row>
    <row r="300" spans="1:11">
      <c r="A300" s="97"/>
      <c r="B300" s="75"/>
      <c r="C300" s="75"/>
      <c r="D300" s="75"/>
      <c r="E300" s="75"/>
      <c r="F300" s="75"/>
      <c r="G300" s="75"/>
      <c r="H300" s="75"/>
      <c r="I300" s="75"/>
      <c r="J300" s="75"/>
      <c r="K300" s="75"/>
    </row>
    <row r="301" spans="1:11">
      <c r="A301" s="97"/>
      <c r="B301" s="75"/>
      <c r="C301" s="75"/>
      <c r="D301" s="75"/>
      <c r="E301" s="75"/>
      <c r="F301" s="75"/>
      <c r="G301" s="75"/>
      <c r="H301" s="75"/>
      <c r="I301" s="75"/>
      <c r="J301" s="75"/>
      <c r="K301" s="75"/>
    </row>
    <row r="302" spans="1:11">
      <c r="A302" s="97"/>
      <c r="B302" s="75"/>
      <c r="C302" s="75"/>
      <c r="D302" s="75"/>
      <c r="E302" s="75"/>
      <c r="F302" s="75"/>
      <c r="G302" s="75"/>
      <c r="H302" s="75"/>
      <c r="I302" s="75"/>
      <c r="J302" s="75"/>
      <c r="K302" s="75"/>
    </row>
    <row r="303" spans="1:11">
      <c r="A303" s="97"/>
      <c r="B303" s="75"/>
      <c r="C303" s="75"/>
      <c r="D303" s="75"/>
      <c r="E303" s="75"/>
      <c r="F303" s="75"/>
      <c r="G303" s="75"/>
      <c r="H303" s="75"/>
      <c r="I303" s="75"/>
      <c r="J303" s="75"/>
      <c r="K303" s="75"/>
    </row>
    <row r="304" spans="1:11">
      <c r="A304" s="97"/>
      <c r="B304" s="75"/>
      <c r="C304" s="75"/>
      <c r="D304" s="75"/>
      <c r="E304" s="75"/>
      <c r="F304" s="75"/>
      <c r="G304" s="75"/>
      <c r="H304" s="75"/>
      <c r="I304" s="75"/>
      <c r="J304" s="75"/>
      <c r="K304" s="75"/>
    </row>
    <row r="305" spans="1:11">
      <c r="A305" s="97"/>
      <c r="B305" s="75"/>
      <c r="C305" s="75"/>
      <c r="D305" s="75"/>
      <c r="E305" s="75"/>
      <c r="F305" s="75"/>
      <c r="G305" s="75"/>
      <c r="H305" s="75"/>
      <c r="I305" s="75"/>
      <c r="J305" s="75"/>
      <c r="K305" s="75"/>
    </row>
    <row r="306" spans="1:11">
      <c r="A306" s="97"/>
      <c r="B306" s="75"/>
      <c r="C306" s="75"/>
      <c r="D306" s="75"/>
      <c r="E306" s="75"/>
      <c r="F306" s="75"/>
      <c r="G306" s="75"/>
      <c r="H306" s="75"/>
      <c r="I306" s="75"/>
      <c r="J306" s="75"/>
      <c r="K306" s="75"/>
    </row>
    <row r="307" spans="1:11">
      <c r="A307" s="97"/>
      <c r="B307" s="75"/>
      <c r="C307" s="75"/>
      <c r="D307" s="75"/>
      <c r="E307" s="75"/>
      <c r="F307" s="75"/>
      <c r="G307" s="75"/>
      <c r="H307" s="75"/>
      <c r="I307" s="75"/>
      <c r="J307" s="75"/>
      <c r="K307" s="75"/>
    </row>
    <row r="308" spans="1:11">
      <c r="A308" s="97"/>
      <c r="B308" s="75"/>
      <c r="C308" s="75"/>
      <c r="D308" s="75"/>
      <c r="E308" s="75"/>
      <c r="F308" s="75"/>
      <c r="G308" s="75"/>
      <c r="H308" s="75"/>
      <c r="I308" s="75"/>
      <c r="J308" s="75"/>
      <c r="K308" s="75"/>
    </row>
    <row r="309" spans="1:11">
      <c r="A309" s="97"/>
      <c r="B309" s="75"/>
      <c r="C309" s="75"/>
      <c r="D309" s="75"/>
      <c r="E309" s="75"/>
      <c r="F309" s="75"/>
      <c r="G309" s="75"/>
      <c r="H309" s="75"/>
      <c r="I309" s="75"/>
      <c r="J309" s="75"/>
      <c r="K309" s="75"/>
    </row>
    <row r="310" spans="1:11">
      <c r="A310" s="97"/>
      <c r="B310" s="75"/>
      <c r="C310" s="75"/>
      <c r="D310" s="75"/>
      <c r="E310" s="75"/>
      <c r="F310" s="75"/>
      <c r="G310" s="75"/>
      <c r="H310" s="75"/>
      <c r="I310" s="75"/>
      <c r="J310" s="75"/>
      <c r="K310" s="75"/>
    </row>
    <row r="311" spans="1:11">
      <c r="A311" s="97"/>
      <c r="B311" s="75"/>
      <c r="C311" s="75"/>
      <c r="D311" s="75"/>
      <c r="E311" s="75"/>
      <c r="F311" s="75"/>
      <c r="G311" s="75"/>
      <c r="H311" s="75"/>
      <c r="I311" s="75"/>
      <c r="J311" s="75"/>
      <c r="K311" s="75"/>
    </row>
    <row r="312" spans="1:11">
      <c r="A312" s="97"/>
      <c r="B312" s="75"/>
      <c r="C312" s="75"/>
      <c r="D312" s="75"/>
      <c r="E312" s="75"/>
      <c r="F312" s="75"/>
      <c r="G312" s="75"/>
      <c r="H312" s="75"/>
      <c r="I312" s="75"/>
      <c r="J312" s="75"/>
      <c r="K312" s="75"/>
    </row>
    <row r="313" spans="1:11">
      <c r="A313" s="97"/>
      <c r="B313" s="75"/>
      <c r="C313" s="75"/>
      <c r="D313" s="75"/>
      <c r="E313" s="75"/>
      <c r="F313" s="75"/>
      <c r="G313" s="75"/>
      <c r="H313" s="75"/>
      <c r="I313" s="75"/>
      <c r="J313" s="75"/>
      <c r="K313" s="75"/>
    </row>
    <row r="314" spans="1:11">
      <c r="A314" s="97"/>
      <c r="B314" s="75"/>
      <c r="C314" s="75"/>
      <c r="D314" s="75"/>
      <c r="E314" s="75"/>
      <c r="F314" s="75"/>
      <c r="G314" s="75"/>
      <c r="H314" s="75"/>
      <c r="I314" s="75"/>
      <c r="J314" s="75"/>
      <c r="K314" s="75"/>
    </row>
    <row r="315" spans="1:11">
      <c r="A315" s="97"/>
      <c r="B315" s="75"/>
      <c r="C315" s="75"/>
      <c r="D315" s="75"/>
      <c r="E315" s="75"/>
      <c r="F315" s="75"/>
      <c r="G315" s="75"/>
      <c r="H315" s="75"/>
      <c r="I315" s="75"/>
      <c r="J315" s="75"/>
      <c r="K315" s="75"/>
    </row>
    <row r="316" spans="1:11">
      <c r="A316" s="97"/>
      <c r="B316" s="75"/>
      <c r="C316" s="75"/>
      <c r="D316" s="75"/>
      <c r="E316" s="75"/>
      <c r="F316" s="75"/>
      <c r="G316" s="75"/>
      <c r="H316" s="75"/>
      <c r="I316" s="75"/>
      <c r="J316" s="75"/>
      <c r="K316" s="75"/>
    </row>
    <row r="317" spans="1:11">
      <c r="A317" s="97"/>
      <c r="B317" s="75"/>
      <c r="C317" s="75"/>
      <c r="D317" s="75"/>
      <c r="E317" s="75"/>
      <c r="F317" s="75"/>
      <c r="G317" s="75"/>
      <c r="H317" s="75"/>
      <c r="I317" s="75"/>
      <c r="J317" s="75"/>
      <c r="K317" s="75"/>
    </row>
    <row r="318" spans="1:11">
      <c r="A318" s="97"/>
      <c r="B318" s="75"/>
      <c r="C318" s="75"/>
      <c r="D318" s="75"/>
      <c r="E318" s="75"/>
      <c r="F318" s="75"/>
      <c r="G318" s="75"/>
      <c r="H318" s="75"/>
      <c r="I318" s="75"/>
      <c r="J318" s="75"/>
      <c r="K318" s="75"/>
    </row>
    <row r="319" spans="1:11">
      <c r="A319" s="97"/>
      <c r="B319" s="75"/>
      <c r="C319" s="75"/>
      <c r="D319" s="75"/>
      <c r="E319" s="75"/>
      <c r="F319" s="75"/>
      <c r="G319" s="75"/>
      <c r="H319" s="75"/>
      <c r="I319" s="75"/>
      <c r="J319" s="75"/>
      <c r="K319" s="75"/>
    </row>
    <row r="320" spans="1:11">
      <c r="A320" s="97"/>
      <c r="B320" s="75"/>
      <c r="C320" s="75"/>
      <c r="D320" s="75"/>
      <c r="E320" s="75"/>
      <c r="F320" s="75"/>
      <c r="G320" s="75"/>
      <c r="H320" s="75"/>
      <c r="I320" s="75"/>
      <c r="J320" s="75"/>
      <c r="K320" s="75"/>
    </row>
    <row r="321" spans="1:11">
      <c r="A321" s="97"/>
      <c r="B321" s="75"/>
      <c r="C321" s="75"/>
      <c r="D321" s="75"/>
      <c r="E321" s="75"/>
      <c r="F321" s="75"/>
      <c r="G321" s="75"/>
      <c r="H321" s="75"/>
      <c r="I321" s="75"/>
      <c r="J321" s="75"/>
      <c r="K321" s="75"/>
    </row>
    <row r="322" spans="1:11">
      <c r="A322" s="97"/>
      <c r="B322" s="75"/>
      <c r="C322" s="75"/>
      <c r="D322" s="75"/>
      <c r="E322" s="75"/>
      <c r="F322" s="75"/>
      <c r="G322" s="75"/>
      <c r="H322" s="75"/>
      <c r="I322" s="75"/>
      <c r="J322" s="75"/>
      <c r="K322" s="75"/>
    </row>
    <row r="323" spans="1:11">
      <c r="A323" s="97"/>
      <c r="B323" s="75"/>
      <c r="C323" s="75"/>
      <c r="D323" s="75"/>
      <c r="E323" s="75"/>
      <c r="F323" s="75"/>
      <c r="G323" s="75"/>
      <c r="H323" s="75"/>
      <c r="I323" s="75"/>
      <c r="J323" s="75"/>
      <c r="K323" s="75"/>
    </row>
    <row r="324" spans="1:11">
      <c r="A324" s="97"/>
      <c r="B324" s="75"/>
      <c r="C324" s="75"/>
      <c r="D324" s="75"/>
      <c r="E324" s="75"/>
      <c r="F324" s="75"/>
      <c r="G324" s="75"/>
      <c r="H324" s="75"/>
      <c r="I324" s="75"/>
      <c r="J324" s="75"/>
      <c r="K324" s="75"/>
    </row>
    <row r="325" spans="1:11">
      <c r="A325" s="97"/>
      <c r="B325" s="75"/>
      <c r="C325" s="75"/>
      <c r="D325" s="75"/>
      <c r="E325" s="75"/>
      <c r="F325" s="75"/>
      <c r="G325" s="75"/>
      <c r="H325" s="75"/>
      <c r="I325" s="75"/>
      <c r="J325" s="75"/>
      <c r="K325" s="75"/>
    </row>
    <row r="326" spans="1:11">
      <c r="A326" s="97"/>
      <c r="B326" s="75"/>
      <c r="C326" s="75"/>
      <c r="D326" s="75"/>
      <c r="E326" s="75"/>
      <c r="F326" s="75"/>
      <c r="G326" s="75"/>
      <c r="H326" s="75"/>
      <c r="I326" s="75"/>
      <c r="J326" s="75"/>
      <c r="K326" s="75"/>
    </row>
    <row r="327" spans="1:11">
      <c r="A327" s="97"/>
      <c r="B327" s="75"/>
      <c r="C327" s="75"/>
      <c r="D327" s="75"/>
      <c r="E327" s="75"/>
      <c r="F327" s="75"/>
      <c r="G327" s="75"/>
      <c r="H327" s="75"/>
      <c r="I327" s="75"/>
      <c r="J327" s="75"/>
      <c r="K327" s="75"/>
    </row>
    <row r="328" spans="1:11">
      <c r="A328" s="97"/>
      <c r="B328" s="75"/>
      <c r="C328" s="75"/>
      <c r="D328" s="75"/>
      <c r="E328" s="75"/>
      <c r="F328" s="75"/>
      <c r="G328" s="75"/>
      <c r="H328" s="75"/>
      <c r="I328" s="75"/>
      <c r="J328" s="75"/>
      <c r="K328" s="75"/>
    </row>
    <row r="329" spans="1:11">
      <c r="A329" s="97"/>
      <c r="B329" s="75"/>
      <c r="C329" s="75"/>
      <c r="D329" s="75"/>
      <c r="E329" s="75"/>
      <c r="F329" s="75"/>
      <c r="G329" s="75"/>
      <c r="H329" s="75"/>
      <c r="I329" s="75"/>
      <c r="J329" s="75"/>
      <c r="K329" s="75"/>
    </row>
    <row r="330" spans="1:11">
      <c r="A330" s="97"/>
      <c r="B330" s="75"/>
      <c r="C330" s="75"/>
      <c r="D330" s="75"/>
      <c r="E330" s="75"/>
      <c r="F330" s="75"/>
      <c r="G330" s="75"/>
      <c r="H330" s="75"/>
      <c r="I330" s="75"/>
      <c r="J330" s="75"/>
      <c r="K330" s="75"/>
    </row>
    <row r="331" spans="1:11">
      <c r="A331" s="97"/>
      <c r="B331" s="75"/>
      <c r="C331" s="75"/>
      <c r="D331" s="75"/>
      <c r="E331" s="75"/>
      <c r="F331" s="75"/>
      <c r="G331" s="75"/>
      <c r="H331" s="75"/>
      <c r="I331" s="75"/>
      <c r="J331" s="75"/>
      <c r="K331" s="75"/>
    </row>
    <row r="332" spans="1:11">
      <c r="A332" s="97"/>
      <c r="B332" s="75"/>
      <c r="C332" s="75"/>
      <c r="D332" s="75"/>
      <c r="E332" s="75"/>
      <c r="F332" s="75"/>
      <c r="G332" s="75"/>
      <c r="H332" s="75"/>
      <c r="I332" s="75"/>
      <c r="J332" s="75"/>
      <c r="K332" s="75"/>
    </row>
    <row r="333" spans="1:11">
      <c r="A333" s="97"/>
      <c r="B333" s="75"/>
      <c r="C333" s="75"/>
      <c r="D333" s="75"/>
      <c r="E333" s="75"/>
      <c r="F333" s="75"/>
      <c r="G333" s="75"/>
      <c r="H333" s="75"/>
      <c r="I333" s="75"/>
      <c r="J333" s="75"/>
      <c r="K333" s="75"/>
    </row>
    <row r="334" spans="1:11">
      <c r="A334" s="97"/>
      <c r="B334" s="75"/>
      <c r="C334" s="75"/>
      <c r="D334" s="75"/>
      <c r="E334" s="75"/>
      <c r="F334" s="75"/>
      <c r="G334" s="75"/>
      <c r="H334" s="75"/>
      <c r="I334" s="75"/>
      <c r="J334" s="75"/>
      <c r="K334" s="75"/>
    </row>
    <row r="335" spans="1:11">
      <c r="A335" s="97"/>
      <c r="B335" s="75"/>
      <c r="C335" s="75"/>
      <c r="D335" s="75"/>
      <c r="E335" s="75"/>
      <c r="F335" s="75"/>
      <c r="G335" s="75"/>
      <c r="H335" s="75"/>
      <c r="I335" s="75"/>
      <c r="J335" s="75"/>
      <c r="K335" s="75"/>
    </row>
    <row r="336" spans="1:11">
      <c r="A336" s="97"/>
      <c r="B336" s="75"/>
      <c r="C336" s="75"/>
      <c r="D336" s="75"/>
      <c r="E336" s="75"/>
      <c r="F336" s="75"/>
      <c r="G336" s="75"/>
      <c r="H336" s="75"/>
      <c r="I336" s="75"/>
      <c r="J336" s="75"/>
      <c r="K336" s="75"/>
    </row>
    <row r="337" spans="1:11">
      <c r="A337" s="97"/>
      <c r="B337" s="75"/>
      <c r="C337" s="75"/>
      <c r="D337" s="75"/>
      <c r="E337" s="75"/>
      <c r="F337" s="75"/>
      <c r="G337" s="75"/>
      <c r="H337" s="75"/>
      <c r="I337" s="75"/>
      <c r="J337" s="75"/>
      <c r="K337" s="75"/>
    </row>
    <row r="338" spans="1:11">
      <c r="A338" s="97"/>
      <c r="B338" s="75"/>
      <c r="C338" s="75"/>
      <c r="D338" s="75"/>
      <c r="E338" s="75"/>
      <c r="F338" s="75"/>
      <c r="G338" s="75"/>
      <c r="H338" s="75"/>
      <c r="I338" s="75"/>
      <c r="J338" s="75"/>
      <c r="K338" s="75"/>
    </row>
    <row r="339" spans="1:11">
      <c r="A339" s="97"/>
      <c r="B339" s="75"/>
      <c r="C339" s="75"/>
      <c r="D339" s="75"/>
      <c r="E339" s="75"/>
      <c r="F339" s="75"/>
      <c r="G339" s="75"/>
      <c r="H339" s="75"/>
      <c r="I339" s="75"/>
      <c r="J339" s="75"/>
      <c r="K339" s="75"/>
    </row>
    <row r="340" spans="1:11">
      <c r="A340" s="97"/>
      <c r="B340" s="75"/>
      <c r="C340" s="75"/>
      <c r="D340" s="75"/>
      <c r="E340" s="75"/>
      <c r="F340" s="75"/>
      <c r="G340" s="75"/>
      <c r="H340" s="75"/>
      <c r="I340" s="75"/>
      <c r="J340" s="75"/>
      <c r="K340" s="75"/>
    </row>
    <row r="341" spans="1:11">
      <c r="A341" s="97"/>
      <c r="B341" s="75"/>
      <c r="C341" s="75"/>
      <c r="D341" s="75"/>
      <c r="E341" s="75"/>
      <c r="F341" s="75"/>
      <c r="G341" s="75"/>
      <c r="H341" s="75"/>
      <c r="I341" s="75"/>
      <c r="J341" s="75"/>
      <c r="K341" s="75"/>
    </row>
    <row r="342" spans="1:11">
      <c r="A342" s="97"/>
      <c r="B342" s="75"/>
      <c r="C342" s="75"/>
      <c r="D342" s="75"/>
      <c r="E342" s="75"/>
      <c r="F342" s="75"/>
      <c r="G342" s="75"/>
      <c r="H342" s="75"/>
      <c r="I342" s="75"/>
      <c r="J342" s="75"/>
      <c r="K342" s="75"/>
    </row>
    <row r="343" spans="1:11">
      <c r="A343" s="97"/>
      <c r="B343" s="75"/>
      <c r="C343" s="75"/>
      <c r="D343" s="75"/>
      <c r="E343" s="75"/>
      <c r="F343" s="75"/>
      <c r="G343" s="75"/>
      <c r="H343" s="75"/>
      <c r="I343" s="75"/>
      <c r="J343" s="75"/>
      <c r="K343" s="75"/>
    </row>
    <row r="344" spans="1:11">
      <c r="A344" s="97"/>
      <c r="B344" s="75"/>
      <c r="C344" s="75"/>
      <c r="D344" s="75"/>
      <c r="E344" s="75"/>
      <c r="F344" s="75"/>
      <c r="G344" s="75"/>
      <c r="H344" s="75"/>
      <c r="I344" s="75"/>
      <c r="J344" s="75"/>
      <c r="K344" s="75"/>
    </row>
    <row r="345" spans="1:11">
      <c r="A345" s="97"/>
      <c r="B345" s="75"/>
      <c r="C345" s="75"/>
      <c r="D345" s="75"/>
      <c r="E345" s="75"/>
      <c r="F345" s="75"/>
      <c r="G345" s="75"/>
      <c r="H345" s="75"/>
      <c r="I345" s="75"/>
      <c r="J345" s="75"/>
      <c r="K345" s="75"/>
    </row>
    <row r="346" spans="1:11">
      <c r="A346" s="97"/>
      <c r="B346" s="75"/>
      <c r="C346" s="75"/>
      <c r="D346" s="75"/>
      <c r="E346" s="75"/>
      <c r="F346" s="75"/>
      <c r="G346" s="75"/>
      <c r="H346" s="75"/>
      <c r="I346" s="75"/>
      <c r="J346" s="75"/>
      <c r="K346" s="75"/>
    </row>
    <row r="347" spans="1:11">
      <c r="A347" s="97"/>
      <c r="B347" s="75"/>
      <c r="C347" s="75"/>
      <c r="D347" s="75"/>
      <c r="E347" s="75"/>
      <c r="F347" s="75"/>
      <c r="G347" s="75"/>
      <c r="H347" s="75"/>
      <c r="I347" s="75"/>
      <c r="J347" s="75"/>
      <c r="K347" s="75"/>
    </row>
    <row r="348" spans="1:11">
      <c r="A348" s="97"/>
      <c r="B348" s="75"/>
      <c r="C348" s="75"/>
      <c r="D348" s="75"/>
      <c r="E348" s="75"/>
      <c r="F348" s="75"/>
      <c r="G348" s="75"/>
      <c r="H348" s="75"/>
      <c r="I348" s="75"/>
      <c r="J348" s="75"/>
      <c r="K348" s="75"/>
    </row>
    <row r="349" spans="1:11">
      <c r="A349" s="97"/>
      <c r="B349" s="75"/>
      <c r="C349" s="75"/>
      <c r="D349" s="75"/>
      <c r="E349" s="75"/>
      <c r="F349" s="75"/>
      <c r="G349" s="75"/>
      <c r="H349" s="75"/>
      <c r="I349" s="75"/>
      <c r="J349" s="75"/>
      <c r="K349" s="75"/>
    </row>
    <row r="350" spans="1:11">
      <c r="A350" s="97"/>
      <c r="B350" s="75"/>
      <c r="C350" s="75"/>
      <c r="D350" s="75"/>
      <c r="E350" s="75"/>
      <c r="F350" s="75"/>
      <c r="G350" s="75"/>
      <c r="H350" s="75"/>
      <c r="I350" s="75"/>
      <c r="J350" s="75"/>
      <c r="K350" s="75"/>
    </row>
    <row r="351" spans="1:11">
      <c r="A351" s="97"/>
      <c r="B351" s="75"/>
      <c r="C351" s="75"/>
      <c r="D351" s="75"/>
      <c r="E351" s="75"/>
      <c r="F351" s="75"/>
      <c r="G351" s="75"/>
      <c r="H351" s="75"/>
      <c r="I351" s="75"/>
      <c r="J351" s="75"/>
      <c r="K351" s="75"/>
    </row>
    <row r="352" spans="1:11">
      <c r="A352" s="97"/>
      <c r="B352" s="75"/>
      <c r="C352" s="75"/>
      <c r="D352" s="75"/>
      <c r="E352" s="75"/>
      <c r="F352" s="75"/>
      <c r="G352" s="75"/>
      <c r="H352" s="75"/>
      <c r="I352" s="75"/>
      <c r="J352" s="75"/>
      <c r="K352" s="75"/>
    </row>
    <row r="353" spans="1:11">
      <c r="A353" s="97"/>
      <c r="B353" s="75"/>
      <c r="C353" s="75"/>
      <c r="D353" s="75"/>
      <c r="E353" s="75"/>
      <c r="F353" s="75"/>
      <c r="G353" s="75"/>
      <c r="H353" s="75"/>
      <c r="I353" s="75"/>
      <c r="J353" s="75"/>
      <c r="K353" s="75"/>
    </row>
    <row r="354" spans="1:11">
      <c r="A354" s="97"/>
      <c r="B354" s="75"/>
      <c r="C354" s="75"/>
      <c r="D354" s="75"/>
      <c r="E354" s="75"/>
      <c r="F354" s="75"/>
      <c r="G354" s="75"/>
      <c r="H354" s="75"/>
      <c r="I354" s="75"/>
      <c r="J354" s="75"/>
      <c r="K354" s="75"/>
    </row>
    <row r="355" spans="1:11">
      <c r="A355" s="97"/>
      <c r="B355" s="75"/>
      <c r="C355" s="75"/>
      <c r="D355" s="75"/>
      <c r="E355" s="75"/>
      <c r="F355" s="75"/>
      <c r="G355" s="75"/>
      <c r="H355" s="75"/>
      <c r="I355" s="75"/>
      <c r="J355" s="75"/>
      <c r="K355" s="75"/>
    </row>
    <row r="356" spans="1:11">
      <c r="A356" s="97"/>
      <c r="B356" s="75"/>
      <c r="C356" s="75"/>
      <c r="D356" s="75"/>
      <c r="E356" s="75"/>
      <c r="F356" s="75"/>
      <c r="G356" s="75"/>
      <c r="H356" s="75"/>
      <c r="I356" s="75"/>
      <c r="J356" s="75"/>
      <c r="K356" s="75"/>
    </row>
    <row r="357" spans="1:11">
      <c r="A357" s="97"/>
      <c r="B357" s="75"/>
      <c r="C357" s="75"/>
      <c r="D357" s="75"/>
      <c r="E357" s="75"/>
      <c r="F357" s="75"/>
      <c r="G357" s="75"/>
      <c r="H357" s="75"/>
      <c r="I357" s="75"/>
      <c r="J357" s="75"/>
      <c r="K357" s="75"/>
    </row>
    <row r="358" spans="1:11">
      <c r="A358" s="97"/>
      <c r="B358" s="75"/>
      <c r="C358" s="75"/>
      <c r="D358" s="75"/>
      <c r="E358" s="75"/>
      <c r="F358" s="75"/>
      <c r="G358" s="75"/>
      <c r="H358" s="75"/>
      <c r="I358" s="75"/>
      <c r="J358" s="75"/>
      <c r="K358" s="75"/>
    </row>
    <row r="359" spans="1:11">
      <c r="A359" s="97"/>
      <c r="B359" s="75"/>
      <c r="C359" s="75"/>
      <c r="D359" s="75"/>
      <c r="E359" s="75"/>
      <c r="F359" s="75"/>
      <c r="G359" s="75"/>
      <c r="H359" s="75"/>
      <c r="I359" s="75"/>
      <c r="J359" s="75"/>
      <c r="K359" s="75"/>
    </row>
    <row r="360" spans="1:11">
      <c r="A360" s="97"/>
      <c r="B360" s="75"/>
      <c r="C360" s="75"/>
      <c r="D360" s="75"/>
      <c r="E360" s="75"/>
      <c r="F360" s="75"/>
      <c r="G360" s="75"/>
      <c r="H360" s="75"/>
      <c r="I360" s="75"/>
      <c r="J360" s="75"/>
      <c r="K360" s="75"/>
    </row>
    <row r="361" spans="1:11">
      <c r="A361" s="97"/>
      <c r="B361" s="75"/>
      <c r="C361" s="75"/>
      <c r="D361" s="75"/>
      <c r="E361" s="75"/>
      <c r="F361" s="75"/>
      <c r="G361" s="75"/>
      <c r="H361" s="75"/>
      <c r="I361" s="75"/>
      <c r="J361" s="75"/>
      <c r="K361" s="75"/>
    </row>
    <row r="362" spans="1:11">
      <c r="A362" s="97"/>
      <c r="B362" s="75"/>
      <c r="C362" s="75"/>
      <c r="D362" s="75"/>
      <c r="E362" s="75"/>
      <c r="F362" s="75"/>
      <c r="G362" s="75"/>
      <c r="H362" s="75"/>
      <c r="I362" s="75"/>
      <c r="J362" s="75"/>
      <c r="K362" s="75"/>
    </row>
    <row r="363" spans="1:11">
      <c r="A363" s="97"/>
      <c r="B363" s="75"/>
      <c r="C363" s="75"/>
      <c r="D363" s="75"/>
      <c r="E363" s="75"/>
      <c r="F363" s="75"/>
      <c r="G363" s="75"/>
      <c r="H363" s="75"/>
      <c r="I363" s="75"/>
      <c r="J363" s="75"/>
      <c r="K363" s="75"/>
    </row>
    <row r="364" spans="1:11">
      <c r="A364" s="97"/>
      <c r="B364" s="75"/>
      <c r="C364" s="75"/>
      <c r="D364" s="75"/>
      <c r="E364" s="75"/>
      <c r="F364" s="75"/>
      <c r="G364" s="75"/>
      <c r="H364" s="75"/>
      <c r="I364" s="75"/>
      <c r="J364" s="75"/>
      <c r="K364" s="75"/>
    </row>
    <row r="365" spans="1:11">
      <c r="A365" s="97"/>
      <c r="B365" s="75"/>
      <c r="C365" s="75"/>
      <c r="D365" s="75"/>
      <c r="E365" s="75"/>
      <c r="F365" s="75"/>
      <c r="G365" s="75"/>
      <c r="H365" s="75"/>
      <c r="I365" s="75"/>
      <c r="J365" s="75"/>
      <c r="K365" s="75"/>
    </row>
    <row r="366" spans="1:11">
      <c r="A366" s="97"/>
      <c r="B366" s="75"/>
      <c r="C366" s="75"/>
      <c r="D366" s="75"/>
      <c r="E366" s="75"/>
      <c r="F366" s="75"/>
      <c r="G366" s="75"/>
      <c r="H366" s="75"/>
      <c r="I366" s="75"/>
      <c r="J366" s="75"/>
      <c r="K366" s="75"/>
    </row>
    <row r="367" spans="1:11">
      <c r="A367" s="97"/>
      <c r="B367" s="75"/>
      <c r="C367" s="75"/>
      <c r="D367" s="75"/>
      <c r="E367" s="75"/>
      <c r="F367" s="75"/>
      <c r="G367" s="75"/>
      <c r="H367" s="75"/>
      <c r="I367" s="75"/>
      <c r="J367" s="75"/>
      <c r="K367" s="75"/>
    </row>
    <row r="368" spans="1:11">
      <c r="A368" s="97"/>
      <c r="B368" s="75"/>
      <c r="C368" s="75"/>
      <c r="D368" s="75"/>
      <c r="E368" s="75"/>
      <c r="F368" s="75"/>
      <c r="G368" s="75"/>
      <c r="H368" s="75"/>
      <c r="I368" s="75"/>
      <c r="J368" s="75"/>
      <c r="K368" s="75"/>
    </row>
    <row r="369" spans="1:11">
      <c r="A369" s="97"/>
      <c r="B369" s="75"/>
      <c r="C369" s="75"/>
      <c r="D369" s="75"/>
      <c r="E369" s="75"/>
      <c r="F369" s="75"/>
      <c r="G369" s="75"/>
      <c r="H369" s="75"/>
      <c r="I369" s="75"/>
      <c r="J369" s="75"/>
      <c r="K369" s="75"/>
    </row>
    <row r="370" spans="1:11">
      <c r="A370" s="97"/>
      <c r="B370" s="75"/>
      <c r="C370" s="75"/>
      <c r="D370" s="75"/>
      <c r="E370" s="75"/>
      <c r="F370" s="75"/>
      <c r="G370" s="75"/>
      <c r="H370" s="75"/>
      <c r="I370" s="75"/>
      <c r="J370" s="75"/>
      <c r="K370" s="75"/>
    </row>
    <row r="371" spans="1:11">
      <c r="A371" s="97"/>
      <c r="B371" s="75"/>
      <c r="C371" s="75"/>
      <c r="D371" s="75"/>
      <c r="E371" s="75"/>
      <c r="F371" s="75"/>
      <c r="G371" s="75"/>
      <c r="H371" s="75"/>
      <c r="I371" s="75"/>
      <c r="J371" s="75"/>
      <c r="K371" s="75"/>
    </row>
    <row r="372" spans="1:11">
      <c r="A372" s="97"/>
      <c r="B372" s="75"/>
      <c r="C372" s="75"/>
      <c r="D372" s="75"/>
      <c r="E372" s="75"/>
      <c r="F372" s="75"/>
      <c r="G372" s="75"/>
      <c r="H372" s="75"/>
      <c r="I372" s="75"/>
      <c r="J372" s="75"/>
      <c r="K372" s="75"/>
    </row>
    <row r="373" spans="1:11">
      <c r="A373" s="97"/>
      <c r="B373" s="75"/>
      <c r="C373" s="75"/>
      <c r="D373" s="75"/>
      <c r="E373" s="75"/>
      <c r="F373" s="75"/>
      <c r="G373" s="75"/>
      <c r="H373" s="75"/>
      <c r="I373" s="75"/>
      <c r="J373" s="75"/>
      <c r="K373" s="75"/>
    </row>
    <row r="374" spans="1:11">
      <c r="A374" s="97"/>
      <c r="B374" s="75"/>
      <c r="C374" s="75"/>
      <c r="D374" s="75"/>
      <c r="E374" s="75"/>
      <c r="F374" s="75"/>
      <c r="G374" s="75"/>
      <c r="H374" s="75"/>
      <c r="I374" s="75"/>
      <c r="J374" s="75"/>
      <c r="K374" s="75"/>
    </row>
    <row r="375" spans="1:11">
      <c r="A375" s="97"/>
      <c r="B375" s="75"/>
      <c r="C375" s="75"/>
      <c r="D375" s="75"/>
      <c r="E375" s="75"/>
      <c r="F375" s="75"/>
      <c r="G375" s="75"/>
      <c r="H375" s="75"/>
      <c r="I375" s="75"/>
      <c r="J375" s="75"/>
      <c r="K375" s="75"/>
    </row>
    <row r="376" spans="1:11">
      <c r="A376" s="97"/>
      <c r="B376" s="75"/>
      <c r="C376" s="75"/>
      <c r="D376" s="75"/>
      <c r="E376" s="75"/>
      <c r="F376" s="75"/>
      <c r="G376" s="75"/>
      <c r="H376" s="75"/>
      <c r="I376" s="75"/>
      <c r="J376" s="75"/>
      <c r="K376" s="75"/>
    </row>
    <row r="377" spans="1:11">
      <c r="A377" s="97"/>
      <c r="B377" s="75"/>
      <c r="C377" s="75"/>
      <c r="D377" s="75"/>
      <c r="E377" s="75"/>
      <c r="F377" s="75"/>
      <c r="G377" s="75"/>
      <c r="H377" s="75"/>
      <c r="I377" s="75"/>
      <c r="J377" s="75"/>
      <c r="K377" s="75"/>
    </row>
    <row r="378" spans="1:11">
      <c r="A378" s="97"/>
      <c r="B378" s="75"/>
      <c r="C378" s="75"/>
      <c r="D378" s="75"/>
      <c r="E378" s="75"/>
      <c r="F378" s="75"/>
      <c r="G378" s="75"/>
      <c r="H378" s="75"/>
      <c r="I378" s="75"/>
      <c r="J378" s="75"/>
      <c r="K378" s="75"/>
    </row>
    <row r="379" spans="1:11">
      <c r="A379" s="97"/>
      <c r="B379" s="75"/>
      <c r="C379" s="75"/>
      <c r="D379" s="75"/>
      <c r="E379" s="75"/>
      <c r="F379" s="75"/>
      <c r="G379" s="75"/>
      <c r="H379" s="75"/>
      <c r="I379" s="75"/>
      <c r="J379" s="75"/>
      <c r="K379" s="75"/>
    </row>
    <row r="380" spans="1:11">
      <c r="A380" s="97"/>
      <c r="B380" s="75"/>
      <c r="C380" s="75"/>
      <c r="D380" s="75"/>
      <c r="E380" s="75"/>
      <c r="F380" s="75"/>
      <c r="G380" s="75"/>
      <c r="H380" s="75"/>
      <c r="I380" s="75"/>
      <c r="J380" s="75"/>
      <c r="K380" s="75"/>
    </row>
    <row r="381" spans="1:11">
      <c r="A381" s="97"/>
      <c r="B381" s="75"/>
      <c r="C381" s="75"/>
      <c r="D381" s="75"/>
      <c r="E381" s="75"/>
      <c r="F381" s="75"/>
      <c r="G381" s="75"/>
      <c r="H381" s="75"/>
      <c r="I381" s="75"/>
      <c r="J381" s="75"/>
      <c r="K381" s="75"/>
    </row>
    <row r="382" spans="1:11">
      <c r="A382" s="97"/>
      <c r="B382" s="75"/>
      <c r="C382" s="75"/>
      <c r="D382" s="75"/>
      <c r="E382" s="75"/>
      <c r="F382" s="75"/>
      <c r="G382" s="75"/>
      <c r="H382" s="75"/>
      <c r="I382" s="75"/>
      <c r="J382" s="75"/>
      <c r="K382" s="75"/>
    </row>
    <row r="383" spans="1:11">
      <c r="A383" s="97"/>
      <c r="B383" s="75"/>
      <c r="C383" s="75"/>
      <c r="D383" s="75"/>
      <c r="E383" s="75"/>
      <c r="F383" s="75"/>
      <c r="G383" s="75"/>
      <c r="H383" s="75"/>
      <c r="I383" s="75"/>
      <c r="J383" s="75"/>
      <c r="K383" s="75"/>
    </row>
    <row r="384" spans="1:11">
      <c r="A384" s="97"/>
      <c r="B384" s="75"/>
      <c r="C384" s="75"/>
      <c r="D384" s="75"/>
      <c r="E384" s="75"/>
      <c r="F384" s="75"/>
      <c r="G384" s="75"/>
      <c r="H384" s="75"/>
      <c r="I384" s="75"/>
      <c r="J384" s="75"/>
      <c r="K384" s="75"/>
    </row>
    <row r="385" spans="1:11">
      <c r="A385" s="97"/>
      <c r="B385" s="75"/>
      <c r="C385" s="75"/>
      <c r="D385" s="75"/>
      <c r="E385" s="75"/>
      <c r="F385" s="75"/>
      <c r="G385" s="75"/>
      <c r="H385" s="75"/>
      <c r="I385" s="75"/>
      <c r="J385" s="75"/>
      <c r="K385" s="75"/>
    </row>
    <row r="386" spans="1:11">
      <c r="A386" s="97"/>
      <c r="B386" s="75"/>
      <c r="C386" s="75"/>
      <c r="D386" s="75"/>
      <c r="E386" s="75"/>
      <c r="F386" s="75"/>
      <c r="G386" s="75"/>
      <c r="H386" s="75"/>
      <c r="I386" s="75"/>
      <c r="J386" s="75"/>
      <c r="K386" s="75"/>
    </row>
    <row r="387" spans="1:11">
      <c r="A387" s="97"/>
      <c r="B387" s="75"/>
      <c r="C387" s="75"/>
      <c r="D387" s="75"/>
      <c r="E387" s="75"/>
      <c r="F387" s="75"/>
      <c r="G387" s="75"/>
      <c r="H387" s="75"/>
      <c r="I387" s="75"/>
      <c r="J387" s="75"/>
      <c r="K387" s="75"/>
    </row>
    <row r="388" spans="1:11">
      <c r="A388" s="97"/>
      <c r="B388" s="75"/>
      <c r="C388" s="75"/>
      <c r="D388" s="75"/>
      <c r="E388" s="75"/>
      <c r="F388" s="75"/>
      <c r="G388" s="75"/>
      <c r="H388" s="75"/>
      <c r="I388" s="75"/>
      <c r="J388" s="75"/>
      <c r="K388" s="75"/>
    </row>
    <row r="389" spans="1:11">
      <c r="A389" s="97"/>
      <c r="B389" s="75"/>
      <c r="C389" s="75"/>
      <c r="D389" s="75"/>
      <c r="E389" s="75"/>
      <c r="F389" s="75"/>
      <c r="G389" s="75"/>
      <c r="H389" s="75"/>
      <c r="I389" s="75"/>
      <c r="J389" s="75"/>
      <c r="K389" s="75"/>
    </row>
    <row r="390" spans="1:11">
      <c r="A390" s="97"/>
      <c r="B390" s="75"/>
      <c r="C390" s="75"/>
      <c r="D390" s="75"/>
      <c r="E390" s="75"/>
      <c r="F390" s="75"/>
      <c r="G390" s="75"/>
      <c r="H390" s="75"/>
      <c r="I390" s="75"/>
      <c r="J390" s="75"/>
      <c r="K390" s="75"/>
    </row>
    <row r="391" spans="1:11">
      <c r="A391" s="97"/>
      <c r="B391" s="75"/>
      <c r="C391" s="75"/>
      <c r="D391" s="75"/>
      <c r="E391" s="75"/>
      <c r="F391" s="75"/>
      <c r="G391" s="75"/>
      <c r="H391" s="75"/>
      <c r="I391" s="75"/>
      <c r="J391" s="75"/>
      <c r="K391" s="75"/>
    </row>
    <row r="392" spans="1:11">
      <c r="A392" s="97"/>
      <c r="B392" s="75"/>
      <c r="C392" s="75"/>
      <c r="D392" s="75"/>
      <c r="E392" s="75"/>
      <c r="F392" s="75"/>
      <c r="G392" s="75"/>
      <c r="H392" s="75"/>
      <c r="I392" s="75"/>
      <c r="J392" s="75"/>
      <c r="K392" s="75"/>
    </row>
    <row r="393" spans="1:11">
      <c r="A393" s="97"/>
      <c r="B393" s="75"/>
      <c r="C393" s="75"/>
      <c r="D393" s="75"/>
      <c r="E393" s="75"/>
      <c r="F393" s="75"/>
      <c r="G393" s="75"/>
      <c r="H393" s="75"/>
      <c r="I393" s="75"/>
      <c r="J393" s="75"/>
      <c r="K393" s="75"/>
    </row>
    <row r="394" spans="1:11">
      <c r="A394" s="97"/>
      <c r="B394" s="75"/>
      <c r="C394" s="75"/>
      <c r="D394" s="75"/>
      <c r="E394" s="75"/>
      <c r="F394" s="75"/>
      <c r="G394" s="75"/>
      <c r="H394" s="75"/>
      <c r="I394" s="75"/>
      <c r="J394" s="75"/>
      <c r="K394" s="75"/>
    </row>
    <row r="395" spans="1:11">
      <c r="A395" s="97"/>
      <c r="B395" s="75"/>
      <c r="C395" s="75"/>
      <c r="D395" s="75"/>
      <c r="E395" s="75"/>
      <c r="F395" s="75"/>
      <c r="G395" s="75"/>
      <c r="H395" s="75"/>
      <c r="I395" s="75"/>
      <c r="J395" s="75"/>
      <c r="K395" s="75"/>
    </row>
    <row r="396" spans="1:11">
      <c r="A396" s="97"/>
      <c r="B396" s="75"/>
      <c r="C396" s="75"/>
      <c r="D396" s="75"/>
      <c r="E396" s="75"/>
      <c r="F396" s="75"/>
      <c r="G396" s="75"/>
      <c r="H396" s="75"/>
      <c r="I396" s="75"/>
      <c r="J396" s="75"/>
      <c r="K396" s="75"/>
    </row>
    <row r="397" spans="1:11">
      <c r="A397" s="97"/>
      <c r="B397" s="75"/>
      <c r="C397" s="75"/>
      <c r="D397" s="75"/>
      <c r="E397" s="75"/>
      <c r="F397" s="75"/>
      <c r="G397" s="75"/>
      <c r="H397" s="75"/>
      <c r="I397" s="75"/>
      <c r="J397" s="75"/>
      <c r="K397" s="75"/>
    </row>
    <row r="398" spans="1:11">
      <c r="A398" s="97"/>
      <c r="B398" s="75"/>
      <c r="C398" s="75"/>
      <c r="D398" s="75"/>
      <c r="E398" s="75"/>
      <c r="F398" s="75"/>
      <c r="G398" s="75"/>
      <c r="H398" s="75"/>
      <c r="I398" s="75"/>
      <c r="J398" s="75"/>
      <c r="K398" s="75"/>
    </row>
    <row r="399" spans="1:11">
      <c r="A399" s="97"/>
      <c r="B399" s="75"/>
      <c r="C399" s="75"/>
      <c r="D399" s="75"/>
      <c r="E399" s="75"/>
      <c r="F399" s="75"/>
      <c r="G399" s="75"/>
      <c r="H399" s="75"/>
      <c r="I399" s="75"/>
      <c r="J399" s="75"/>
      <c r="K399" s="75"/>
    </row>
    <row r="400" spans="1:11">
      <c r="A400" s="97"/>
      <c r="B400" s="75"/>
      <c r="C400" s="75"/>
      <c r="D400" s="75"/>
      <c r="E400" s="75"/>
      <c r="F400" s="75"/>
      <c r="G400" s="75"/>
      <c r="H400" s="75"/>
      <c r="I400" s="75"/>
      <c r="J400" s="75"/>
      <c r="K400" s="75"/>
    </row>
    <row r="401" spans="1:11">
      <c r="A401" s="97"/>
      <c r="B401" s="75"/>
      <c r="C401" s="75"/>
      <c r="D401" s="75"/>
      <c r="E401" s="75"/>
      <c r="F401" s="75"/>
      <c r="G401" s="75"/>
      <c r="H401" s="75"/>
      <c r="I401" s="75"/>
      <c r="J401" s="75"/>
      <c r="K401" s="75"/>
    </row>
  </sheetData>
  <customSheetViews>
    <customSheetView guid="{28784157-4EC3-4007-954F-95FA853A7F47}" scale="75" showPageBreaks="1" printArea="1" showRuler="0">
      <selection sqref="A1:H1"/>
      <rowBreaks count="3" manualBreakCount="3">
        <brk id="87" max="16383" man="1"/>
        <brk id="115" max="7" man="1"/>
        <brk id="167" max="16383" man="1"/>
      </rowBreaks>
      <pageMargins left="0.5" right="0.5" top="1" bottom="0.5" header="0.5" footer="0.5"/>
      <printOptions horizontalCentered="1"/>
      <pageSetup scale="45" fitToHeight="3" orientation="portrait" r:id="rId1"/>
      <headerFooter alignWithMargins="0"/>
    </customSheetView>
    <customSheetView guid="{D8BEF0E3-EED3-4DA6-93A2-D62A3C7751B3}" scale="75" showPageBreaks="1" printArea="1" showRuler="0" topLeftCell="A172">
      <selection activeCell="E20" sqref="E20"/>
      <rowBreaks count="3" manualBreakCount="3">
        <brk id="87" max="16383" man="1"/>
        <brk id="115" max="7" man="1"/>
        <brk id="167" max="16383" man="1"/>
      </rowBreaks>
      <pageMargins left="0.5" right="0.5" top="1" bottom="0.5" header="0.5" footer="0.5"/>
      <printOptions horizontalCentered="1"/>
      <pageSetup scale="45" fitToHeight="3" orientation="portrait" r:id="rId2"/>
      <headerFooter alignWithMargins="0"/>
    </customSheetView>
    <customSheetView guid="{1FD82FDD-08B3-45D2-8EF1-B2A8FEBCA5D5}" showPageBreaks="1" printArea="1" showRuler="0">
      <selection sqref="A1:I1"/>
      <rowBreaks count="3" manualBreakCount="3">
        <brk id="87" max="16383" man="1"/>
        <brk id="115" max="7" man="1"/>
        <brk id="167" max="16383" man="1"/>
      </rowBreaks>
      <pageMargins left="0.5" right="0.5" top="1" bottom="0.5" header="0.5" footer="0.5"/>
      <printOptions horizontalCentered="1"/>
      <pageSetup scale="45" fitToHeight="3" orientation="portrait" r:id="rId3"/>
      <headerFooter alignWithMargins="0"/>
    </customSheetView>
    <customSheetView guid="{ED0078E7-B6E2-4668-A7FA-6DBEB081B675}" showPageBreaks="1" printArea="1" showRuler="0" topLeftCell="A133">
      <selection sqref="A1:I1"/>
      <rowBreaks count="3" manualBreakCount="3">
        <brk id="87" max="16383" man="1"/>
        <brk id="115" max="7" man="1"/>
        <brk id="167" max="16383" man="1"/>
      </rowBreaks>
      <pageMargins left="0.5" right="0.5" top="1" bottom="0.5" header="0.5" footer="0.5"/>
      <printOptions horizontalCentered="1"/>
      <pageSetup scale="45" fitToHeight="3" orientation="portrait" r:id="rId4"/>
      <headerFooter alignWithMargins="0"/>
    </customSheetView>
    <customSheetView guid="{FD7E503C-ABB7-4CF2-A9E8-6C671B4A7BE3}" scale="75" showPageBreaks="1" printArea="1" showRuler="0">
      <selection activeCell="C20" sqref="C20"/>
      <rowBreaks count="3" manualBreakCount="3">
        <brk id="87" max="16383" man="1"/>
        <brk id="115" max="7" man="1"/>
        <brk id="167" max="16383" man="1"/>
      </rowBreaks>
      <pageMargins left="0.5" right="0.5" top="1" bottom="0.5" header="0.5" footer="0.5"/>
      <printOptions horizontalCentered="1"/>
      <pageSetup scale="45" fitToHeight="3" orientation="portrait" r:id="rId5"/>
      <headerFooter alignWithMargins="0"/>
    </customSheetView>
    <customSheetView guid="{A70E3E5A-FAD7-411A-8FC6-3294140D6819}" scale="75" showPageBreaks="1" printArea="1">
      <selection activeCell="C20" sqref="C20"/>
      <rowBreaks count="3" manualBreakCount="3">
        <brk id="87" max="16383" man="1"/>
        <brk id="115" max="7" man="1"/>
        <brk id="167" max="16383" man="1"/>
      </rowBreaks>
      <pageMargins left="0.5" right="0.5" top="1" bottom="0.5" header="0.5" footer="0.5"/>
      <printOptions horizontalCentered="1"/>
      <pageSetup scale="45" fitToHeight="3" orientation="portrait" r:id="rId6"/>
      <headerFooter alignWithMargins="0"/>
    </customSheetView>
    <customSheetView guid="{A81FEB52-F53B-4239-B480-8C3A97F087C9}" scale="75" showPageBreaks="1" printArea="1" showRuler="0" topLeftCell="A170">
      <selection activeCell="G187" sqref="G187"/>
      <rowBreaks count="3" manualBreakCount="3">
        <brk id="87" max="16383" man="1"/>
        <brk id="115" max="7" man="1"/>
        <brk id="167" max="16383" man="1"/>
      </rowBreaks>
      <pageMargins left="0.5" right="0.5" top="1" bottom="0.5" header="0.5" footer="0.5"/>
      <printOptions horizontalCentered="1"/>
      <pageSetup scale="45" fitToHeight="3" orientation="portrait" r:id="rId7"/>
      <headerFooter alignWithMargins="0"/>
    </customSheetView>
    <customSheetView guid="{194EE32D-1C98-4374-BB7C-2BD491970D6F}" scale="75" fitToPage="1" showRuler="0">
      <selection activeCell="E43" sqref="E43"/>
      <rowBreaks count="9" manualBreakCount="9">
        <brk id="61" max="8" man="1"/>
        <brk id="63" max="8" man="1"/>
        <brk id="75" max="8" man="1"/>
        <brk id="89" max="7" man="1"/>
        <brk id="148" max="7" man="1"/>
        <brk id="166" max="8" man="1"/>
        <brk id="213" max="8" man="1"/>
        <brk id="216" max="8" man="1"/>
        <brk id="233" max="8" man="1"/>
      </rowBreaks>
      <pageMargins left="0.5" right="0.5" top="1" bottom="0.5" header="0.5" footer="0.5"/>
      <printOptions horizontalCentered="1"/>
      <pageSetup scale="34" fitToHeight="3" orientation="portrait" r:id="rId8"/>
      <headerFooter alignWithMargins="0"/>
    </customSheetView>
    <customSheetView guid="{FAAD9AAC-1337-43AB-BF1F-CCF9DFCF5B78}" scale="75" showPageBreaks="1" fitToPage="1" printArea="1" showRuler="0">
      <selection activeCell="F53" sqref="F53"/>
      <rowBreaks count="9" manualBreakCount="9">
        <brk id="61" max="8" man="1"/>
        <brk id="63" max="8" man="1"/>
        <brk id="75" max="8" man="1"/>
        <brk id="89" max="7" man="1"/>
        <brk id="148" max="7" man="1"/>
        <brk id="166" max="8" man="1"/>
        <brk id="213" max="8" man="1"/>
        <brk id="216" max="8" man="1"/>
        <brk id="233" max="8" man="1"/>
      </rowBreaks>
      <pageMargins left="0.5" right="0.5" top="1" bottom="0.5" header="0.5" footer="0.5"/>
      <printOptions horizontalCentered="1"/>
      <pageSetup scale="34" fitToHeight="3" orientation="portrait" r:id="rId9"/>
      <headerFooter alignWithMargins="0"/>
    </customSheetView>
    <customSheetView guid="{DC91DEF3-837B-4BB9-A81E-3B78C5914E6C}" scale="75" showPageBreaks="1" fitToPage="1" printArea="1" hiddenColumns="1" showRuler="0" topLeftCell="A190">
      <selection activeCell="A204" sqref="A204"/>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10"/>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11"/>
      <headerFooter alignWithMargins="0">
        <oddHeader>&amp;R&amp;14Page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12"/>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13"/>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14"/>
      <headerFooter alignWithMargins="0">
        <oddHeader>&amp;R&amp;12Page &amp;P of &amp;N</oddHeader>
      </headerFooter>
    </customSheetView>
    <customSheetView guid="{89D6D754-9FAD-4B1E-BFC9-D7DA3E200442}" scale="50" fitToPage="1" showRuler="0" topLeftCell="A232">
      <selection activeCell="E43" sqref="E43"/>
      <rowBreaks count="9" manualBreakCount="9">
        <brk id="61" max="8" man="1"/>
        <brk id="63" max="8" man="1"/>
        <brk id="75" max="8" man="1"/>
        <brk id="89" max="7" man="1"/>
        <brk id="148" max="7" man="1"/>
        <brk id="166" max="8" man="1"/>
        <brk id="213" max="8" man="1"/>
        <brk id="216" max="8" man="1"/>
        <brk id="233" max="8" man="1"/>
      </rowBreaks>
      <pageMargins left="0.5" right="0.5" top="1" bottom="0.5" header="0.5" footer="0.5"/>
      <printOptions horizontalCentered="1"/>
      <pageSetup scale="35" fitToHeight="3" orientation="portrait" r:id="rId15"/>
      <headerFooter alignWithMargins="0"/>
    </customSheetView>
    <customSheetView guid="{E7F1E0E5-1D7C-48D2-913C-9A4D943FD596}" scale="75" showRuler="0">
      <selection activeCell="C20" sqref="C20"/>
      <rowBreaks count="3" manualBreakCount="3">
        <brk id="87" max="16383" man="1"/>
        <brk id="115" max="7" man="1"/>
        <brk id="167" max="16383" man="1"/>
      </rowBreaks>
      <pageMargins left="0.5" right="0.5" top="1" bottom="0.5" header="0.5" footer="0.5"/>
      <printOptions horizontalCentered="1"/>
      <pageSetup scale="45" fitToHeight="3" orientation="portrait" r:id="rId16"/>
      <headerFooter alignWithMargins="0"/>
    </customSheetView>
    <customSheetView guid="{76AF1A38-1189-4611-8170-5335B5AAF328}" scale="75" showPageBreaks="1" printArea="1" showRuler="0">
      <selection sqref="A1:H1"/>
      <rowBreaks count="3" manualBreakCount="3">
        <brk id="87" max="16383" man="1"/>
        <brk id="115" max="7" man="1"/>
        <brk id="167" max="16383" man="1"/>
      </rowBreaks>
      <pageMargins left="0.5" right="0.5" top="1" bottom="0.5" header="0.5" footer="0.5"/>
      <printOptions horizontalCentered="1"/>
      <pageSetup scale="45" fitToHeight="3" orientation="portrait" r:id="rId17"/>
      <headerFooter alignWithMargins="0"/>
    </customSheetView>
    <customSheetView guid="{7FCEE676-C154-49A3-B796-8F613C81D3AD}" scale="75" showPageBreaks="1" printArea="1" showRuler="0">
      <selection sqref="A1:I1"/>
      <rowBreaks count="3" manualBreakCount="3">
        <brk id="87" max="16383" man="1"/>
        <brk id="115" max="7" man="1"/>
        <brk id="167" max="16383" man="1"/>
      </rowBreaks>
      <pageMargins left="0.5" right="0.5" top="1" bottom="0.5" header="0.5" footer="0.5"/>
      <printOptions horizontalCentered="1"/>
      <pageSetup scale="45" fitToHeight="3" orientation="portrait" r:id="rId18"/>
      <headerFooter alignWithMargins="0"/>
    </customSheetView>
    <customSheetView guid="{C6D831A4-911D-42E4-9AAA-717238FD9494}" scale="75" showPageBreaks="1" printArea="1" showRuler="0">
      <selection activeCell="B108" sqref="B108"/>
      <rowBreaks count="4" manualBreakCount="4">
        <brk id="72" max="8" man="1"/>
        <brk id="87" max="16383" man="1"/>
        <brk id="115" max="7" man="1"/>
        <brk id="167" max="16383" man="1"/>
      </rowBreaks>
      <pageMargins left="0.5" right="0.5" top="1" bottom="0.5" header="0.5" footer="0.5"/>
      <printOptions horizontalCentered="1"/>
      <pageSetup scale="45" fitToHeight="3" orientation="landscape" r:id="rId19"/>
      <headerFooter alignWithMargins="0"/>
    </customSheetView>
    <customSheetView guid="{B3BF4994-D3F5-485B-A5E3-7693343E0E03}" scale="75" showPageBreaks="1" printArea="1" showRuler="0">
      <selection activeCell="M1" sqref="M1:M65536"/>
      <rowBreaks count="3" manualBreakCount="3">
        <brk id="87" max="16383" man="1"/>
        <brk id="115" max="7" man="1"/>
        <brk id="167" max="16383" man="1"/>
      </rowBreaks>
      <pageMargins left="0.5" right="0.5" top="1" bottom="0.5" header="0.5" footer="0.5"/>
      <printOptions horizontalCentered="1"/>
      <pageSetup scale="45" fitToHeight="3" orientation="portrait" r:id="rId20"/>
      <headerFooter alignWithMargins="0"/>
    </customSheetView>
  </customSheetViews>
  <mergeCells count="1">
    <mergeCell ref="A1:I1"/>
  </mergeCells>
  <phoneticPr fontId="0" type="noConversion"/>
  <printOptions horizontalCentered="1"/>
  <pageMargins left="0.5" right="0.5" top="1" bottom="0.5" header="0.5" footer="0.5"/>
  <pageSetup scale="45" fitToHeight="3" orientation="portrait" r:id="rId21"/>
  <headerFooter alignWithMargins="0"/>
  <rowBreaks count="3" manualBreakCount="3">
    <brk id="87" max="16383" man="1"/>
    <brk id="115" max="7" man="1"/>
    <brk id="167"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01"/>
  <sheetViews>
    <sheetView showRuler="0" zoomScaleNormal="100" workbookViewId="0">
      <selection sqref="A1:H1"/>
    </sheetView>
  </sheetViews>
  <sheetFormatPr defaultRowHeight="12.75"/>
  <cols>
    <col min="1" max="2" width="4.7109375" customWidth="1"/>
    <col min="3" max="3" width="72.7109375" customWidth="1"/>
    <col min="4" max="4" width="7.5703125" customWidth="1"/>
    <col min="5" max="5" width="17.85546875" style="80" customWidth="1"/>
    <col min="6" max="6" width="18.140625" customWidth="1"/>
    <col min="7" max="7" width="17.28515625" customWidth="1"/>
    <col min="8" max="8" width="2.42578125" customWidth="1"/>
    <col min="9" max="9" width="14.42578125" customWidth="1"/>
    <col min="11" max="11" width="11.28515625" bestFit="1" customWidth="1"/>
  </cols>
  <sheetData>
    <row r="1" spans="1:11" ht="18">
      <c r="A1" s="638" t="str">
        <f>+'ATT H-3F'!A4</f>
        <v>Old Dominion Electric Cooperative</v>
      </c>
      <c r="B1" s="638"/>
      <c r="C1" s="638"/>
      <c r="D1" s="638"/>
      <c r="E1" s="638"/>
      <c r="F1" s="638"/>
      <c r="G1" s="638"/>
      <c r="H1" s="639"/>
      <c r="I1" s="75"/>
      <c r="J1" s="75"/>
      <c r="K1" s="75"/>
    </row>
    <row r="2" spans="1:11">
      <c r="A2" s="256"/>
      <c r="B2" s="503"/>
      <c r="C2" s="503"/>
      <c r="D2" s="503"/>
      <c r="E2" s="503"/>
      <c r="F2" s="503"/>
      <c r="G2" s="503"/>
      <c r="H2" s="503"/>
      <c r="I2" s="75"/>
      <c r="J2" s="75"/>
      <c r="K2" s="75"/>
    </row>
    <row r="3" spans="1:11" ht="15">
      <c r="A3" s="640" t="s">
        <v>322</v>
      </c>
      <c r="B3" s="641"/>
      <c r="C3" s="641"/>
      <c r="D3" s="641"/>
      <c r="E3" s="641"/>
      <c r="F3" s="642"/>
      <c r="G3" s="642"/>
      <c r="H3" s="642"/>
      <c r="I3" s="75"/>
      <c r="J3" s="75"/>
      <c r="K3" s="75"/>
    </row>
    <row r="4" spans="1:11">
      <c r="A4" s="75"/>
      <c r="B4" s="75"/>
      <c r="C4" s="75"/>
      <c r="D4" s="75"/>
      <c r="E4" s="270"/>
      <c r="F4" s="75"/>
      <c r="G4" s="75"/>
      <c r="H4" s="75"/>
      <c r="I4" s="75"/>
      <c r="J4" s="75"/>
      <c r="K4" s="75"/>
    </row>
    <row r="5" spans="1:11">
      <c r="A5" s="75"/>
      <c r="B5" s="75"/>
      <c r="C5" s="75"/>
      <c r="D5" s="84"/>
      <c r="E5" s="270"/>
      <c r="F5" s="75"/>
      <c r="G5" s="75"/>
      <c r="H5" s="75"/>
      <c r="I5" s="75"/>
      <c r="J5" s="75"/>
      <c r="K5" s="75"/>
    </row>
    <row r="6" spans="1:11">
      <c r="A6" s="75"/>
      <c r="B6" s="75"/>
      <c r="C6" s="75"/>
      <c r="D6" s="75"/>
      <c r="E6" s="270"/>
      <c r="F6" s="75"/>
      <c r="G6" s="75"/>
      <c r="H6" s="75"/>
      <c r="I6" s="75"/>
      <c r="J6" s="75"/>
      <c r="K6" s="75"/>
    </row>
    <row r="7" spans="1:11">
      <c r="A7" s="75"/>
      <c r="B7" s="75"/>
      <c r="C7" s="75"/>
      <c r="D7" s="76"/>
      <c r="E7" s="76" t="s">
        <v>116</v>
      </c>
      <c r="F7" s="76"/>
      <c r="G7" s="76" t="s">
        <v>123</v>
      </c>
      <c r="H7" s="76"/>
      <c r="I7" s="75"/>
      <c r="J7" s="75"/>
      <c r="K7" s="75"/>
    </row>
    <row r="8" spans="1:11">
      <c r="A8" s="73" t="s">
        <v>451</v>
      </c>
      <c r="B8" s="73"/>
      <c r="C8" s="75"/>
      <c r="D8" s="76"/>
      <c r="E8" s="226" t="s">
        <v>588</v>
      </c>
      <c r="F8" s="76" t="s">
        <v>34</v>
      </c>
      <c r="G8" s="76" t="s">
        <v>124</v>
      </c>
      <c r="H8" s="76"/>
      <c r="I8" s="76"/>
      <c r="J8" s="75"/>
      <c r="K8" s="76"/>
    </row>
    <row r="9" spans="1:11">
      <c r="A9" s="73"/>
      <c r="B9" s="73"/>
      <c r="C9" s="75"/>
      <c r="D9" s="76"/>
      <c r="E9" s="96"/>
      <c r="F9" s="76"/>
      <c r="G9" s="76"/>
      <c r="H9" s="76"/>
      <c r="I9" s="75"/>
      <c r="J9" s="75"/>
      <c r="K9" s="75"/>
    </row>
    <row r="10" spans="1:11">
      <c r="A10" s="73"/>
      <c r="B10" s="73"/>
      <c r="C10" s="75"/>
      <c r="D10" s="76"/>
      <c r="E10" s="96"/>
      <c r="F10" s="76"/>
      <c r="G10" s="76"/>
      <c r="H10" s="76"/>
      <c r="I10" s="75"/>
      <c r="J10" s="75"/>
      <c r="K10" s="75"/>
    </row>
    <row r="11" spans="1:11">
      <c r="A11" s="75"/>
      <c r="B11" s="75"/>
      <c r="C11" s="75"/>
      <c r="D11" s="76"/>
      <c r="E11" s="96"/>
      <c r="F11" s="75"/>
      <c r="G11" s="76"/>
      <c r="H11" s="76"/>
      <c r="I11" s="75"/>
      <c r="J11" s="75"/>
      <c r="K11" s="75"/>
    </row>
    <row r="12" spans="1:11">
      <c r="A12" s="75"/>
      <c r="B12" s="73" t="s">
        <v>115</v>
      </c>
      <c r="C12" s="75"/>
      <c r="D12" s="76"/>
      <c r="E12" s="81"/>
      <c r="F12" s="76" t="s">
        <v>403</v>
      </c>
      <c r="G12" s="76"/>
      <c r="H12" s="76"/>
      <c r="I12" s="75"/>
      <c r="J12" s="75"/>
      <c r="K12" s="75"/>
    </row>
    <row r="13" spans="1:11">
      <c r="A13" s="75"/>
      <c r="B13" s="75"/>
      <c r="C13" s="75"/>
      <c r="D13" s="76"/>
      <c r="E13" s="81"/>
      <c r="F13" s="76"/>
      <c r="G13" s="76"/>
      <c r="H13" s="76"/>
      <c r="I13" s="75"/>
      <c r="J13" s="75"/>
      <c r="K13" s="75"/>
    </row>
    <row r="14" spans="1:11" ht="12.75" customHeight="1">
      <c r="A14" s="75"/>
      <c r="B14" s="75">
        <v>1</v>
      </c>
      <c r="C14" s="504" t="s">
        <v>582</v>
      </c>
      <c r="D14" s="418"/>
      <c r="E14" s="236">
        <v>7036898</v>
      </c>
      <c r="F14" s="505">
        <f>'ATT H-3F'!$H$32</f>
        <v>5.4717933872715681E-2</v>
      </c>
      <c r="G14" s="506">
        <f t="shared" ref="G14:G19" si="0">+F14*E14</f>
        <v>385044.51943304524</v>
      </c>
      <c r="H14" s="418"/>
      <c r="I14" s="164"/>
      <c r="J14" s="593"/>
      <c r="K14" s="164"/>
    </row>
    <row r="15" spans="1:11" ht="12.75" customHeight="1">
      <c r="A15" s="75"/>
      <c r="B15" s="75">
        <v>2</v>
      </c>
      <c r="C15" s="504" t="s">
        <v>583</v>
      </c>
      <c r="D15" s="418"/>
      <c r="E15" s="625"/>
      <c r="F15" s="505">
        <f>'ATT H-3F'!$H$32</f>
        <v>5.4717933872715681E-2</v>
      </c>
      <c r="G15" s="506">
        <f t="shared" si="0"/>
        <v>0</v>
      </c>
      <c r="H15" s="418"/>
      <c r="I15" s="164"/>
      <c r="J15" s="164"/>
      <c r="K15" s="164"/>
    </row>
    <row r="16" spans="1:11" ht="12.75" customHeight="1">
      <c r="A16" s="75"/>
      <c r="B16" s="75">
        <v>3</v>
      </c>
      <c r="C16" s="225" t="s">
        <v>584</v>
      </c>
      <c r="D16" s="418"/>
      <c r="E16" s="625"/>
      <c r="F16" s="505">
        <f>'ATT H-3F'!$H$32</f>
        <v>5.4717933872715681E-2</v>
      </c>
      <c r="G16" s="506">
        <f t="shared" si="0"/>
        <v>0</v>
      </c>
      <c r="H16" s="418"/>
      <c r="I16" s="164"/>
      <c r="J16" s="164"/>
      <c r="K16" s="164"/>
    </row>
    <row r="17" spans="1:11" ht="12.75" customHeight="1">
      <c r="A17" s="75"/>
      <c r="B17" s="75">
        <v>4</v>
      </c>
      <c r="C17" s="82"/>
      <c r="D17" s="418"/>
      <c r="E17" s="625"/>
      <c r="F17" s="505">
        <f>'ATT H-3F'!$H$32</f>
        <v>5.4717933872715681E-2</v>
      </c>
      <c r="G17" s="506">
        <f t="shared" si="0"/>
        <v>0</v>
      </c>
      <c r="H17" s="418"/>
      <c r="I17" s="164"/>
      <c r="J17" s="164"/>
      <c r="K17" s="164"/>
    </row>
    <row r="18" spans="1:11" ht="12.75" customHeight="1">
      <c r="A18" s="75"/>
      <c r="B18" s="75">
        <v>5</v>
      </c>
      <c r="C18" s="82"/>
      <c r="D18" s="418"/>
      <c r="E18" s="625"/>
      <c r="F18" s="505">
        <f>'ATT H-3F'!$H$32</f>
        <v>5.4717933872715681E-2</v>
      </c>
      <c r="G18" s="506">
        <f t="shared" si="0"/>
        <v>0</v>
      </c>
      <c r="H18" s="418"/>
      <c r="I18" s="164"/>
      <c r="J18" s="164"/>
      <c r="K18" s="164"/>
    </row>
    <row r="19" spans="1:11" ht="12.75" customHeight="1">
      <c r="A19" s="75"/>
      <c r="B19" s="75">
        <v>6</v>
      </c>
      <c r="C19" s="82"/>
      <c r="D19" s="418"/>
      <c r="E19" s="625"/>
      <c r="F19" s="505">
        <f>'ATT H-3F'!$H$32</f>
        <v>5.4717933872715681E-2</v>
      </c>
      <c r="G19" s="506">
        <f t="shared" si="0"/>
        <v>0</v>
      </c>
      <c r="H19" s="418"/>
      <c r="I19" s="164"/>
      <c r="J19" s="164"/>
      <c r="K19" s="164"/>
    </row>
    <row r="20" spans="1:11" ht="12.75" customHeight="1">
      <c r="A20" s="75"/>
      <c r="B20" s="73" t="s">
        <v>119</v>
      </c>
      <c r="C20" s="75"/>
      <c r="D20" s="418"/>
      <c r="E20" s="626">
        <f>SUM(E14:E19)</f>
        <v>7036898</v>
      </c>
      <c r="F20" s="75"/>
      <c r="G20" s="238">
        <f>SUM(G14:G19)</f>
        <v>385044.51943304524</v>
      </c>
      <c r="H20" s="418"/>
      <c r="I20" s="238"/>
      <c r="J20" s="593"/>
      <c r="K20" s="238"/>
    </row>
    <row r="21" spans="1:11" ht="12.75" customHeight="1">
      <c r="A21" s="75"/>
      <c r="B21" s="75"/>
      <c r="C21" s="75"/>
      <c r="D21" s="418"/>
      <c r="E21" s="627"/>
      <c r="F21" s="418"/>
      <c r="G21" s="238"/>
      <c r="H21" s="418"/>
      <c r="I21" s="164"/>
      <c r="J21" s="164"/>
      <c r="K21" s="164"/>
    </row>
    <row r="22" spans="1:11" ht="12.75" customHeight="1">
      <c r="A22" s="75"/>
      <c r="B22" s="75"/>
      <c r="C22" s="75"/>
      <c r="D22" s="418"/>
      <c r="E22" s="627"/>
      <c r="F22" s="418"/>
      <c r="G22" s="238"/>
      <c r="H22" s="418"/>
      <c r="I22" s="164"/>
      <c r="J22" s="164"/>
      <c r="K22" s="164"/>
    </row>
    <row r="23" spans="1:11" ht="12.75" customHeight="1">
      <c r="A23" s="75"/>
      <c r="B23" s="73" t="s">
        <v>117</v>
      </c>
      <c r="C23" s="75"/>
      <c r="D23" s="418"/>
      <c r="E23" s="627"/>
      <c r="F23" s="226" t="s">
        <v>574</v>
      </c>
      <c r="G23" s="238"/>
      <c r="H23" s="418"/>
      <c r="I23" s="164"/>
      <c r="J23" s="164"/>
      <c r="K23" s="164"/>
    </row>
    <row r="24" spans="1:11" ht="12.75" customHeight="1">
      <c r="A24" s="75"/>
      <c r="B24" s="73"/>
      <c r="C24" s="75"/>
      <c r="D24" s="418"/>
      <c r="E24" s="626"/>
      <c r="F24" s="75"/>
      <c r="G24" s="238"/>
      <c r="H24" s="418"/>
      <c r="I24" s="164"/>
      <c r="J24" s="164"/>
      <c r="K24" s="164"/>
    </row>
    <row r="25" spans="1:11" ht="12.75" customHeight="1">
      <c r="A25" s="75"/>
      <c r="B25" s="75"/>
      <c r="C25" s="75"/>
      <c r="D25" s="418"/>
      <c r="E25" s="627"/>
      <c r="F25" s="418"/>
      <c r="G25" s="238"/>
      <c r="H25" s="418"/>
      <c r="I25" s="164"/>
      <c r="J25" s="164"/>
      <c r="K25" s="164"/>
    </row>
    <row r="26" spans="1:11" ht="12.75" customHeight="1">
      <c r="A26" s="75"/>
      <c r="B26" s="75">
        <v>7</v>
      </c>
      <c r="C26" s="225" t="s">
        <v>585</v>
      </c>
      <c r="D26" s="509"/>
      <c r="E26" s="236">
        <f>7450+1617320</f>
        <v>1624770</v>
      </c>
      <c r="F26" s="489"/>
      <c r="G26" s="238"/>
      <c r="H26" s="489"/>
      <c r="I26" s="164"/>
      <c r="J26" s="164"/>
      <c r="K26" s="164"/>
    </row>
    <row r="27" spans="1:11">
      <c r="A27" s="75"/>
      <c r="B27" s="75">
        <v>8</v>
      </c>
      <c r="C27" s="227" t="s">
        <v>586</v>
      </c>
      <c r="D27" s="179"/>
      <c r="E27" s="236">
        <v>2699</v>
      </c>
      <c r="F27" s="75"/>
      <c r="G27" s="238"/>
      <c r="H27" s="75"/>
      <c r="I27" s="164"/>
      <c r="J27" s="164"/>
      <c r="K27" s="164"/>
    </row>
    <row r="28" spans="1:11">
      <c r="A28" s="75"/>
      <c r="B28" s="75">
        <v>9</v>
      </c>
      <c r="C28" s="82"/>
      <c r="D28" s="75"/>
      <c r="E28" s="628"/>
      <c r="F28" s="75"/>
      <c r="G28" s="238"/>
      <c r="H28" s="75"/>
      <c r="I28" s="164"/>
      <c r="J28" s="164"/>
      <c r="K28" s="164"/>
    </row>
    <row r="29" spans="1:11">
      <c r="A29" s="75"/>
      <c r="B29" s="75">
        <v>10</v>
      </c>
      <c r="C29" s="82"/>
      <c r="D29" s="75"/>
      <c r="E29" s="628"/>
      <c r="F29" s="75"/>
      <c r="G29" s="238"/>
      <c r="H29" s="75"/>
      <c r="I29" s="164"/>
      <c r="J29" s="164"/>
      <c r="K29" s="164"/>
    </row>
    <row r="30" spans="1:11">
      <c r="A30" s="75"/>
      <c r="B30" s="75">
        <v>11</v>
      </c>
      <c r="C30" s="82"/>
      <c r="D30" s="75"/>
      <c r="E30" s="628"/>
      <c r="F30" s="75"/>
      <c r="G30" s="238"/>
      <c r="H30" s="75"/>
      <c r="I30" s="164"/>
      <c r="J30" s="164"/>
      <c r="K30" s="164"/>
    </row>
    <row r="31" spans="1:11">
      <c r="A31" s="75"/>
      <c r="B31" s="73" t="s">
        <v>120</v>
      </c>
      <c r="C31" s="75"/>
      <c r="D31" s="75"/>
      <c r="E31" s="626">
        <f>SUM(E26:E30)</f>
        <v>1627469</v>
      </c>
      <c r="F31" s="510">
        <f>'ATT H-3F'!H16</f>
        <v>5.2773072289472867E-2</v>
      </c>
      <c r="G31" s="238">
        <f>+F31*E31</f>
        <v>85886.539185876114</v>
      </c>
      <c r="H31" s="75"/>
      <c r="I31" s="238"/>
      <c r="J31" s="593"/>
      <c r="K31" s="238"/>
    </row>
    <row r="32" spans="1:11">
      <c r="A32" s="75"/>
      <c r="B32" s="73"/>
      <c r="C32" s="511"/>
      <c r="D32" s="75"/>
      <c r="E32" s="626"/>
      <c r="F32" s="75"/>
      <c r="G32" s="238"/>
      <c r="H32" s="75"/>
      <c r="I32" s="164"/>
      <c r="J32" s="164"/>
      <c r="K32" s="164"/>
    </row>
    <row r="33" spans="1:11">
      <c r="A33" s="75"/>
      <c r="B33" s="75"/>
      <c r="C33" s="75"/>
      <c r="D33" s="75"/>
      <c r="E33" s="626"/>
      <c r="F33" s="75"/>
      <c r="G33" s="238"/>
      <c r="H33" s="75"/>
      <c r="I33" s="164"/>
      <c r="J33" s="164"/>
      <c r="K33" s="164"/>
    </row>
    <row r="34" spans="1:11">
      <c r="A34" s="75"/>
      <c r="B34" s="73" t="s">
        <v>118</v>
      </c>
      <c r="C34" s="75"/>
      <c r="D34" s="75"/>
      <c r="E34" s="626"/>
      <c r="F34" s="76" t="s">
        <v>403</v>
      </c>
      <c r="G34" s="238"/>
      <c r="H34" s="75"/>
      <c r="I34" s="164"/>
      <c r="J34" s="164"/>
      <c r="K34" s="164"/>
    </row>
    <row r="35" spans="1:11">
      <c r="A35" s="75"/>
      <c r="B35" s="75"/>
      <c r="C35" s="75"/>
      <c r="D35" s="75"/>
      <c r="E35" s="626"/>
      <c r="F35" s="75"/>
      <c r="G35" s="238"/>
      <c r="H35" s="75"/>
      <c r="I35" s="164"/>
      <c r="J35" s="164"/>
      <c r="K35" s="164"/>
    </row>
    <row r="36" spans="1:11">
      <c r="A36" s="75"/>
      <c r="B36" s="75">
        <v>12</v>
      </c>
      <c r="C36" s="512" t="s">
        <v>99</v>
      </c>
      <c r="D36" s="75"/>
      <c r="E36" s="236"/>
      <c r="F36" s="75"/>
      <c r="G36" s="238"/>
      <c r="H36" s="75"/>
      <c r="I36" s="164"/>
      <c r="J36" s="164"/>
      <c r="K36" s="164"/>
    </row>
    <row r="37" spans="1:11">
      <c r="A37" s="75"/>
      <c r="B37" s="75">
        <v>13</v>
      </c>
      <c r="C37" s="622" t="s">
        <v>626</v>
      </c>
      <c r="D37" s="75"/>
      <c r="E37" s="625">
        <v>233505</v>
      </c>
      <c r="F37" s="75"/>
      <c r="G37" s="238"/>
      <c r="H37" s="75"/>
      <c r="I37" s="164"/>
      <c r="J37" s="164"/>
      <c r="K37" s="164"/>
    </row>
    <row r="38" spans="1:11">
      <c r="A38" s="75"/>
      <c r="B38" s="75">
        <v>14</v>
      </c>
      <c r="C38" s="82"/>
      <c r="D38" s="75"/>
      <c r="E38" s="628"/>
      <c r="F38" s="75"/>
      <c r="G38" s="238"/>
      <c r="H38" s="75"/>
      <c r="I38" s="164"/>
      <c r="J38" s="164"/>
      <c r="K38" s="164"/>
    </row>
    <row r="39" spans="1:11">
      <c r="A39" s="75"/>
      <c r="B39" s="73" t="s">
        <v>121</v>
      </c>
      <c r="C39" s="75"/>
      <c r="D39" s="75"/>
      <c r="E39" s="626">
        <f>SUM(E36:E38)</f>
        <v>233505</v>
      </c>
      <c r="F39" s="510">
        <f>'ATT H-3F'!H32</f>
        <v>5.4717933872715681E-2</v>
      </c>
      <c r="G39" s="238">
        <f>+F39*E39</f>
        <v>12776.911148948475</v>
      </c>
      <c r="H39" s="75"/>
      <c r="I39" s="164"/>
      <c r="J39" s="593"/>
      <c r="K39" s="238"/>
    </row>
    <row r="40" spans="1:11">
      <c r="A40" s="75"/>
      <c r="B40" s="75"/>
      <c r="C40" s="75"/>
      <c r="D40" s="75"/>
      <c r="E40" s="238"/>
      <c r="F40" s="75"/>
      <c r="G40" s="238"/>
      <c r="H40" s="75"/>
      <c r="I40" s="164"/>
      <c r="J40" s="164"/>
      <c r="K40" s="164"/>
    </row>
    <row r="41" spans="1:11">
      <c r="A41" s="75"/>
      <c r="B41" s="73" t="s">
        <v>127</v>
      </c>
      <c r="C41" s="75"/>
      <c r="D41" s="75"/>
      <c r="E41" s="238"/>
      <c r="F41" s="75"/>
      <c r="G41" s="238">
        <f>+G39+G31+G20</f>
        <v>483707.9697678698</v>
      </c>
      <c r="H41" s="75"/>
      <c r="I41" s="164"/>
      <c r="J41" s="164"/>
      <c r="K41" s="164"/>
    </row>
    <row r="42" spans="1:11">
      <c r="A42" s="75"/>
      <c r="B42" s="75"/>
      <c r="C42" s="97"/>
      <c r="D42" s="75"/>
      <c r="E42" s="238"/>
      <c r="F42" s="75"/>
      <c r="G42" s="238"/>
      <c r="H42" s="75"/>
      <c r="I42" s="164"/>
      <c r="J42" s="164"/>
      <c r="K42" s="164"/>
    </row>
    <row r="43" spans="1:11">
      <c r="A43" s="75"/>
      <c r="B43" s="75"/>
      <c r="C43" s="97"/>
      <c r="D43" s="75"/>
      <c r="E43" s="238"/>
      <c r="F43" s="75"/>
      <c r="G43" s="238"/>
      <c r="H43" s="75"/>
      <c r="I43" s="164"/>
      <c r="J43" s="164"/>
      <c r="K43" s="164"/>
    </row>
    <row r="44" spans="1:11">
      <c r="A44" s="75"/>
      <c r="B44" s="75"/>
      <c r="C44" s="73" t="s">
        <v>122</v>
      </c>
      <c r="D44" s="75"/>
      <c r="E44" s="238"/>
      <c r="F44" s="75"/>
      <c r="G44" s="238"/>
      <c r="H44" s="75"/>
      <c r="I44" s="164"/>
      <c r="J44" s="164"/>
      <c r="K44" s="164"/>
    </row>
    <row r="45" spans="1:11">
      <c r="A45" s="75"/>
      <c r="B45" s="75"/>
      <c r="C45" s="75"/>
      <c r="D45" s="75"/>
      <c r="E45" s="238"/>
      <c r="F45" s="75"/>
      <c r="G45" s="238"/>
      <c r="H45" s="75"/>
      <c r="I45" s="164"/>
      <c r="J45" s="594"/>
      <c r="K45" s="164"/>
    </row>
    <row r="46" spans="1:11">
      <c r="A46" s="75"/>
      <c r="B46" s="75">
        <v>15</v>
      </c>
      <c r="C46" s="82"/>
      <c r="D46" s="82"/>
      <c r="E46" s="236"/>
      <c r="F46" s="45"/>
      <c r="G46" s="238"/>
      <c r="H46" s="97"/>
      <c r="I46" s="164"/>
      <c r="J46" s="594"/>
      <c r="K46" s="164"/>
    </row>
    <row r="47" spans="1:11">
      <c r="A47" s="75"/>
      <c r="B47" s="75">
        <v>16</v>
      </c>
      <c r="C47" s="82"/>
      <c r="D47" s="82"/>
      <c r="E47" s="236"/>
      <c r="F47" s="45"/>
      <c r="G47" s="238"/>
      <c r="H47" s="97"/>
      <c r="I47" s="164"/>
      <c r="J47" s="594"/>
      <c r="K47" s="164"/>
    </row>
    <row r="48" spans="1:11">
      <c r="A48" s="75"/>
      <c r="B48" s="75">
        <f t="shared" ref="B48:B53" si="1">+B47+1</f>
        <v>17</v>
      </c>
      <c r="C48" s="513"/>
      <c r="D48" s="82"/>
      <c r="E48" s="507"/>
      <c r="F48" s="75"/>
      <c r="G48" s="238"/>
      <c r="H48" s="97"/>
      <c r="I48" s="164"/>
      <c r="J48" s="594"/>
      <c r="K48" s="164"/>
    </row>
    <row r="49" spans="1:11">
      <c r="A49" s="75"/>
      <c r="B49" s="75">
        <f t="shared" si="1"/>
        <v>18</v>
      </c>
      <c r="C49" s="513"/>
      <c r="D49" s="82"/>
      <c r="E49" s="507"/>
      <c r="F49" s="75"/>
      <c r="G49" s="238"/>
      <c r="H49" s="97"/>
      <c r="I49" s="164"/>
      <c r="J49" s="594"/>
      <c r="K49" s="164"/>
    </row>
    <row r="50" spans="1:11">
      <c r="A50" s="75"/>
      <c r="B50" s="75">
        <f>+B49+1</f>
        <v>19</v>
      </c>
      <c r="C50" s="82"/>
      <c r="D50" s="82"/>
      <c r="E50" s="507"/>
      <c r="F50" s="75"/>
      <c r="G50" s="238"/>
      <c r="H50" s="75"/>
      <c r="I50" s="164"/>
      <c r="J50" s="164"/>
      <c r="K50" s="164"/>
    </row>
    <row r="51" spans="1:11">
      <c r="A51" s="75"/>
      <c r="B51" s="75">
        <f t="shared" si="1"/>
        <v>20</v>
      </c>
      <c r="C51" s="513"/>
      <c r="D51" s="82"/>
      <c r="E51" s="507"/>
      <c r="F51" s="75"/>
      <c r="G51" s="238"/>
      <c r="H51" s="75"/>
      <c r="I51" s="164"/>
      <c r="J51" s="164"/>
      <c r="K51" s="164"/>
    </row>
    <row r="52" spans="1:11">
      <c r="A52" s="75"/>
      <c r="B52" s="75">
        <f t="shared" si="1"/>
        <v>21</v>
      </c>
      <c r="C52" s="513"/>
      <c r="D52" s="513"/>
      <c r="E52" s="507"/>
      <c r="F52" s="75"/>
      <c r="G52" s="238"/>
      <c r="H52" s="75"/>
      <c r="I52" s="164"/>
      <c r="J52" s="164"/>
      <c r="K52" s="164"/>
    </row>
    <row r="53" spans="1:11">
      <c r="A53" s="75"/>
      <c r="B53" s="75">
        <f t="shared" si="1"/>
        <v>22</v>
      </c>
      <c r="C53" s="82"/>
      <c r="D53" s="513"/>
      <c r="E53" s="507"/>
      <c r="F53" s="75"/>
      <c r="G53" s="238"/>
      <c r="H53" s="75"/>
      <c r="I53" s="164"/>
      <c r="J53" s="164"/>
      <c r="K53" s="164"/>
    </row>
    <row r="54" spans="1:11">
      <c r="A54" s="75"/>
      <c r="B54" s="75"/>
      <c r="C54" s="82"/>
      <c r="D54" s="82"/>
      <c r="E54" s="237"/>
      <c r="F54" s="75"/>
      <c r="G54" s="238"/>
      <c r="H54" s="75"/>
      <c r="I54" s="164"/>
      <c r="J54" s="164"/>
      <c r="K54" s="164"/>
    </row>
    <row r="55" spans="1:11">
      <c r="A55" s="75"/>
      <c r="B55" s="75">
        <f>B53+1</f>
        <v>23</v>
      </c>
      <c r="C55" s="82" t="s">
        <v>16</v>
      </c>
      <c r="D55" s="82"/>
      <c r="E55" s="237"/>
      <c r="F55" s="75"/>
      <c r="G55" s="238"/>
      <c r="H55" s="75"/>
      <c r="I55" s="238"/>
      <c r="J55" s="164"/>
      <c r="K55" s="164"/>
    </row>
    <row r="56" spans="1:11">
      <c r="A56" s="75"/>
      <c r="B56" s="75"/>
      <c r="C56" s="82"/>
      <c r="D56" s="82"/>
      <c r="E56" s="237"/>
      <c r="F56" s="75"/>
      <c r="G56" s="238"/>
      <c r="H56" s="75"/>
      <c r="I56" s="238"/>
      <c r="J56" s="164"/>
      <c r="K56" s="164"/>
    </row>
    <row r="57" spans="1:11">
      <c r="A57" s="75"/>
      <c r="B57" s="75">
        <f>+B55+1</f>
        <v>24</v>
      </c>
      <c r="C57" s="82" t="s">
        <v>17</v>
      </c>
      <c r="D57" s="186"/>
      <c r="E57" s="514"/>
      <c r="F57" s="515"/>
      <c r="G57" s="238"/>
      <c r="H57" s="45"/>
      <c r="I57" s="238"/>
      <c r="J57" s="164"/>
      <c r="K57" s="164"/>
    </row>
    <row r="58" spans="1:11">
      <c r="A58" s="75"/>
      <c r="B58" s="75"/>
      <c r="C58" s="179"/>
      <c r="D58" s="179"/>
      <c r="E58" s="238"/>
      <c r="F58" s="515"/>
      <c r="G58" s="238"/>
      <c r="H58" s="45"/>
      <c r="I58" s="238"/>
      <c r="J58" s="164"/>
      <c r="K58" s="164"/>
    </row>
    <row r="59" spans="1:11">
      <c r="A59" s="75"/>
      <c r="B59" s="75">
        <f>+B57+1</f>
        <v>25</v>
      </c>
      <c r="C59" s="179" t="s">
        <v>364</v>
      </c>
      <c r="D59" s="179"/>
      <c r="E59" s="516">
        <f>+E55-E57</f>
        <v>0</v>
      </c>
      <c r="F59" s="605"/>
      <c r="G59" s="238"/>
      <c r="H59" s="45"/>
      <c r="I59" s="595"/>
      <c r="J59" s="164"/>
      <c r="K59" s="164"/>
    </row>
    <row r="60" spans="1:11">
      <c r="A60" s="75"/>
      <c r="B60" s="75"/>
      <c r="C60" s="179"/>
      <c r="D60" s="179"/>
      <c r="E60" s="517"/>
      <c r="F60" s="515"/>
      <c r="G60" s="515"/>
      <c r="H60" s="45"/>
      <c r="I60" s="164"/>
      <c r="J60" s="164"/>
      <c r="K60" s="164"/>
    </row>
    <row r="61" spans="1:11">
      <c r="A61" s="75"/>
      <c r="B61" s="75" t="s">
        <v>9</v>
      </c>
      <c r="C61" s="75"/>
      <c r="D61" s="75"/>
      <c r="E61" s="508"/>
      <c r="F61" s="45"/>
      <c r="G61" s="45"/>
      <c r="H61" s="45"/>
      <c r="I61" s="164"/>
      <c r="J61" s="164"/>
      <c r="K61" s="164"/>
    </row>
    <row r="62" spans="1:11">
      <c r="A62" s="75"/>
      <c r="B62" s="75" t="s">
        <v>428</v>
      </c>
      <c r="C62" s="75" t="s">
        <v>563</v>
      </c>
      <c r="D62" s="75"/>
      <c r="E62" s="508"/>
      <c r="F62" s="45"/>
      <c r="G62" s="45"/>
      <c r="H62" s="45"/>
      <c r="I62" s="75"/>
      <c r="J62" s="75"/>
      <c r="K62" s="75"/>
    </row>
    <row r="63" spans="1:11">
      <c r="A63" s="75"/>
      <c r="B63" s="75"/>
      <c r="C63" s="97" t="s">
        <v>564</v>
      </c>
      <c r="D63" s="75"/>
      <c r="E63" s="508"/>
      <c r="F63" s="75"/>
      <c r="G63" s="45"/>
      <c r="H63" s="45"/>
      <c r="I63" s="75"/>
      <c r="J63" s="75"/>
      <c r="K63" s="75"/>
    </row>
    <row r="64" spans="1:11">
      <c r="A64" s="75"/>
      <c r="B64" s="75" t="s">
        <v>543</v>
      </c>
      <c r="C64" s="154" t="s">
        <v>562</v>
      </c>
      <c r="D64" s="75"/>
      <c r="E64" s="508"/>
      <c r="F64" s="75"/>
      <c r="G64" s="45"/>
      <c r="H64" s="45"/>
      <c r="I64" s="75"/>
      <c r="J64" s="75"/>
      <c r="K64" s="75"/>
    </row>
    <row r="65" spans="1:11">
      <c r="A65" s="75"/>
      <c r="B65" s="75" t="s">
        <v>401</v>
      </c>
      <c r="C65" s="228" t="s">
        <v>592</v>
      </c>
      <c r="D65" s="75"/>
      <c r="E65" s="508"/>
      <c r="F65" s="75"/>
      <c r="G65" s="45"/>
      <c r="H65" s="45"/>
      <c r="I65" s="75"/>
      <c r="J65" s="75"/>
      <c r="K65" s="75"/>
    </row>
    <row r="66" spans="1:11">
      <c r="A66" s="75"/>
      <c r="B66" s="75" t="s">
        <v>429</v>
      </c>
      <c r="C66" s="97" t="s">
        <v>66</v>
      </c>
      <c r="D66" s="75"/>
      <c r="E66" s="508"/>
      <c r="F66" s="75"/>
      <c r="G66" s="45"/>
      <c r="H66" s="45"/>
      <c r="I66" s="75"/>
      <c r="J66" s="75"/>
      <c r="K66" s="75"/>
    </row>
    <row r="67" spans="1:11">
      <c r="A67" s="75"/>
      <c r="B67" s="75"/>
      <c r="C67" s="75" t="s">
        <v>565</v>
      </c>
      <c r="D67" s="75"/>
      <c r="E67" s="508"/>
      <c r="F67" s="75"/>
      <c r="G67" s="75"/>
      <c r="H67" s="75"/>
      <c r="I67" s="75"/>
      <c r="J67" s="75"/>
      <c r="K67" s="75"/>
    </row>
    <row r="68" spans="1:11">
      <c r="A68" s="75"/>
      <c r="B68" s="75" t="s">
        <v>427</v>
      </c>
      <c r="C68" s="75" t="s">
        <v>566</v>
      </c>
      <c r="D68" s="75"/>
      <c r="E68" s="270"/>
      <c r="F68" s="75"/>
      <c r="G68" s="75"/>
      <c r="H68" s="75"/>
      <c r="I68" s="75"/>
      <c r="J68" s="75"/>
      <c r="K68" s="75"/>
    </row>
    <row r="69" spans="1:11">
      <c r="A69" s="75"/>
      <c r="B69" s="75"/>
      <c r="C69" s="75"/>
      <c r="D69" s="75"/>
      <c r="E69" s="270"/>
      <c r="F69" s="75"/>
      <c r="G69" s="75"/>
      <c r="H69" s="75"/>
      <c r="I69" s="75"/>
      <c r="J69" s="75"/>
      <c r="K69" s="75"/>
    </row>
    <row r="70" spans="1:11">
      <c r="A70" s="75"/>
      <c r="B70" s="75"/>
      <c r="C70" s="75"/>
      <c r="D70" s="75"/>
      <c r="E70" s="270"/>
      <c r="F70" s="75"/>
      <c r="G70" s="75"/>
      <c r="H70" s="75"/>
      <c r="I70" s="75"/>
      <c r="J70" s="75"/>
      <c r="K70" s="75"/>
    </row>
    <row r="71" spans="1:11">
      <c r="A71" s="75"/>
      <c r="B71" s="75"/>
      <c r="C71" s="75"/>
      <c r="D71" s="75"/>
      <c r="E71" s="270"/>
      <c r="F71" s="75"/>
      <c r="G71" s="75"/>
      <c r="H71" s="75"/>
      <c r="I71" s="75"/>
      <c r="J71" s="75"/>
      <c r="K71" s="75"/>
    </row>
    <row r="72" spans="1:11">
      <c r="A72" s="75"/>
      <c r="B72" s="75"/>
      <c r="C72" s="75"/>
      <c r="D72" s="75"/>
      <c r="E72" s="270"/>
      <c r="F72" s="75"/>
      <c r="G72" s="75"/>
      <c r="H72" s="75"/>
      <c r="I72" s="75"/>
      <c r="J72" s="75"/>
      <c r="K72" s="75"/>
    </row>
    <row r="73" spans="1:11">
      <c r="A73" s="75"/>
      <c r="B73" s="75"/>
      <c r="C73" s="75"/>
      <c r="D73" s="75"/>
      <c r="E73" s="270"/>
      <c r="F73" s="75"/>
      <c r="G73" s="75"/>
      <c r="H73" s="75"/>
      <c r="I73" s="75"/>
      <c r="J73" s="75"/>
      <c r="K73" s="75"/>
    </row>
    <row r="74" spans="1:11">
      <c r="A74" s="75"/>
      <c r="B74" s="75"/>
      <c r="C74" s="75"/>
      <c r="D74" s="75"/>
      <c r="E74" s="270"/>
      <c r="F74" s="75"/>
      <c r="G74" s="75"/>
      <c r="H74" s="75"/>
      <c r="I74" s="75"/>
      <c r="J74" s="75"/>
      <c r="K74" s="75"/>
    </row>
    <row r="75" spans="1:11">
      <c r="A75" s="75"/>
      <c r="B75" s="75"/>
      <c r="C75" s="75"/>
      <c r="D75" s="75"/>
      <c r="E75" s="270"/>
      <c r="F75" s="75"/>
      <c r="G75" s="75"/>
      <c r="H75" s="75"/>
      <c r="I75" s="75"/>
      <c r="J75" s="75"/>
      <c r="K75" s="75"/>
    </row>
    <row r="76" spans="1:11">
      <c r="A76" s="75"/>
      <c r="B76" s="75"/>
      <c r="C76" s="75"/>
      <c r="D76" s="75"/>
      <c r="E76" s="270"/>
      <c r="F76" s="75"/>
      <c r="G76" s="75"/>
      <c r="H76" s="75"/>
      <c r="I76" s="75"/>
      <c r="J76" s="75"/>
      <c r="K76" s="75"/>
    </row>
    <row r="77" spans="1:11">
      <c r="A77" s="75"/>
      <c r="B77" s="75"/>
      <c r="C77" s="75"/>
      <c r="D77" s="75"/>
      <c r="E77" s="270"/>
      <c r="F77" s="75"/>
      <c r="G77" s="75"/>
      <c r="H77" s="75"/>
      <c r="I77" s="75"/>
      <c r="J77" s="75"/>
      <c r="K77" s="75"/>
    </row>
    <row r="78" spans="1:11">
      <c r="A78" s="75"/>
      <c r="B78" s="75"/>
      <c r="C78" s="75"/>
      <c r="D78" s="75"/>
      <c r="E78" s="270"/>
      <c r="F78" s="75"/>
      <c r="G78" s="75"/>
      <c r="H78" s="75"/>
      <c r="I78" s="75"/>
      <c r="J78" s="75"/>
      <c r="K78" s="75"/>
    </row>
    <row r="79" spans="1:11">
      <c r="A79" s="75"/>
      <c r="B79" s="75"/>
      <c r="C79" s="75"/>
      <c r="D79" s="75"/>
      <c r="E79" s="270"/>
      <c r="F79" s="75"/>
      <c r="G79" s="75"/>
      <c r="H79" s="75"/>
      <c r="I79" s="75"/>
      <c r="J79" s="75"/>
      <c r="K79" s="75"/>
    </row>
    <row r="80" spans="1:11">
      <c r="A80" s="75"/>
      <c r="B80" s="75"/>
      <c r="C80" s="75"/>
      <c r="D80" s="75"/>
      <c r="E80" s="270"/>
      <c r="F80" s="75"/>
      <c r="G80" s="75"/>
      <c r="H80" s="75"/>
      <c r="I80" s="75"/>
      <c r="J80" s="75"/>
      <c r="K80" s="75"/>
    </row>
    <row r="81" spans="1:11">
      <c r="A81" s="75"/>
      <c r="B81" s="75"/>
      <c r="C81" s="75"/>
      <c r="D81" s="75"/>
      <c r="E81" s="270"/>
      <c r="F81" s="75"/>
      <c r="G81" s="75"/>
      <c r="H81" s="75"/>
      <c r="I81" s="75"/>
      <c r="J81" s="75"/>
      <c r="K81" s="75"/>
    </row>
    <row r="82" spans="1:11">
      <c r="A82" s="75"/>
      <c r="B82" s="75"/>
      <c r="C82" s="75"/>
      <c r="D82" s="75"/>
      <c r="E82" s="270"/>
      <c r="F82" s="75"/>
      <c r="G82" s="75"/>
      <c r="H82" s="75"/>
      <c r="I82" s="75"/>
      <c r="J82" s="75"/>
      <c r="K82" s="75"/>
    </row>
    <row r="83" spans="1:11">
      <c r="A83" s="75"/>
      <c r="B83" s="75"/>
      <c r="C83" s="75"/>
      <c r="D83" s="75"/>
      <c r="E83" s="270"/>
      <c r="F83" s="75"/>
      <c r="G83" s="75"/>
      <c r="H83" s="75"/>
      <c r="I83" s="75"/>
      <c r="J83" s="75"/>
      <c r="K83" s="75"/>
    </row>
    <row r="84" spans="1:11">
      <c r="A84" s="75"/>
      <c r="B84" s="75"/>
      <c r="C84" s="75"/>
      <c r="D84" s="75"/>
      <c r="E84" s="270"/>
      <c r="F84" s="75"/>
      <c r="G84" s="75"/>
      <c r="H84" s="75"/>
      <c r="I84" s="75"/>
      <c r="J84" s="75"/>
      <c r="K84" s="75"/>
    </row>
    <row r="85" spans="1:11">
      <c r="A85" s="75"/>
      <c r="B85" s="75"/>
      <c r="C85" s="75"/>
      <c r="D85" s="75"/>
      <c r="E85" s="270"/>
      <c r="F85" s="75"/>
      <c r="G85" s="75"/>
      <c r="H85" s="75"/>
      <c r="I85" s="75"/>
      <c r="J85" s="75"/>
      <c r="K85" s="75"/>
    </row>
    <row r="86" spans="1:11">
      <c r="A86" s="75"/>
      <c r="B86" s="75"/>
      <c r="C86" s="75"/>
      <c r="D86" s="75"/>
      <c r="E86" s="270"/>
      <c r="F86" s="75"/>
      <c r="G86" s="75"/>
      <c r="H86" s="75"/>
      <c r="I86" s="75"/>
      <c r="J86" s="75"/>
      <c r="K86" s="75"/>
    </row>
    <row r="87" spans="1:11">
      <c r="A87" s="75"/>
      <c r="B87" s="75"/>
      <c r="C87" s="75"/>
      <c r="D87" s="75"/>
      <c r="E87" s="270"/>
      <c r="F87" s="75"/>
      <c r="G87" s="75"/>
      <c r="H87" s="75"/>
      <c r="I87" s="75"/>
      <c r="J87" s="75"/>
      <c r="K87" s="75"/>
    </row>
    <row r="88" spans="1:11">
      <c r="A88" s="75"/>
      <c r="B88" s="75"/>
      <c r="C88" s="75"/>
      <c r="D88" s="75"/>
      <c r="E88" s="270"/>
      <c r="F88" s="75"/>
      <c r="G88" s="75"/>
      <c r="H88" s="75"/>
      <c r="I88" s="75"/>
      <c r="J88" s="75"/>
      <c r="K88" s="75"/>
    </row>
    <row r="89" spans="1:11">
      <c r="A89" s="75"/>
      <c r="B89" s="75"/>
      <c r="C89" s="75"/>
      <c r="D89" s="75"/>
      <c r="E89" s="270"/>
      <c r="F89" s="75"/>
      <c r="G89" s="75"/>
      <c r="H89" s="75"/>
      <c r="I89" s="75"/>
      <c r="J89" s="75"/>
      <c r="K89" s="75"/>
    </row>
    <row r="90" spans="1:11">
      <c r="A90" s="75"/>
      <c r="B90" s="75"/>
      <c r="C90" s="75"/>
      <c r="D90" s="75"/>
      <c r="E90" s="270"/>
      <c r="F90" s="75"/>
      <c r="G90" s="75"/>
      <c r="H90" s="75"/>
      <c r="I90" s="75"/>
      <c r="J90" s="75"/>
      <c r="K90" s="75"/>
    </row>
    <row r="91" spans="1:11">
      <c r="A91" s="75"/>
      <c r="B91" s="75"/>
      <c r="C91" s="75"/>
      <c r="D91" s="75"/>
      <c r="E91" s="270"/>
      <c r="F91" s="75"/>
      <c r="G91" s="75"/>
      <c r="H91" s="75"/>
      <c r="I91" s="75"/>
      <c r="J91" s="75"/>
      <c r="K91" s="75"/>
    </row>
    <row r="92" spans="1:11">
      <c r="A92" s="75"/>
      <c r="B92" s="75"/>
      <c r="C92" s="75"/>
      <c r="D92" s="75"/>
      <c r="E92" s="270"/>
      <c r="F92" s="75"/>
      <c r="G92" s="75"/>
      <c r="H92" s="75"/>
      <c r="I92" s="75"/>
      <c r="J92" s="75"/>
      <c r="K92" s="75"/>
    </row>
    <row r="93" spans="1:11">
      <c r="A93" s="75"/>
      <c r="B93" s="75"/>
      <c r="C93" s="75"/>
      <c r="D93" s="75"/>
      <c r="E93" s="270"/>
      <c r="F93" s="75"/>
      <c r="G93" s="75"/>
      <c r="H93" s="75"/>
      <c r="I93" s="75"/>
      <c r="J93" s="75"/>
      <c r="K93" s="75"/>
    </row>
    <row r="94" spans="1:11">
      <c r="A94" s="75"/>
      <c r="B94" s="75"/>
      <c r="C94" s="75"/>
      <c r="D94" s="75"/>
      <c r="E94" s="270"/>
      <c r="F94" s="75"/>
      <c r="G94" s="75"/>
      <c r="H94" s="75"/>
      <c r="I94" s="75"/>
      <c r="J94" s="75"/>
      <c r="K94" s="75"/>
    </row>
    <row r="95" spans="1:11">
      <c r="A95" s="75"/>
      <c r="B95" s="75"/>
      <c r="C95" s="75"/>
      <c r="D95" s="75"/>
      <c r="E95" s="270"/>
      <c r="F95" s="75"/>
      <c r="G95" s="75"/>
      <c r="H95" s="75"/>
      <c r="I95" s="75"/>
      <c r="J95" s="75"/>
      <c r="K95" s="75"/>
    </row>
    <row r="96" spans="1:11">
      <c r="A96" s="75"/>
      <c r="B96" s="75"/>
      <c r="C96" s="75"/>
      <c r="D96" s="75"/>
      <c r="E96" s="270"/>
      <c r="F96" s="75"/>
      <c r="G96" s="75"/>
      <c r="H96" s="75"/>
      <c r="I96" s="75"/>
      <c r="J96" s="75"/>
      <c r="K96" s="75"/>
    </row>
    <row r="97" spans="1:11">
      <c r="A97" s="75"/>
      <c r="B97" s="75"/>
      <c r="C97" s="75"/>
      <c r="D97" s="75"/>
      <c r="E97" s="270"/>
      <c r="F97" s="75"/>
      <c r="G97" s="75"/>
      <c r="H97" s="75"/>
      <c r="I97" s="75"/>
      <c r="J97" s="75"/>
      <c r="K97" s="75"/>
    </row>
    <row r="98" spans="1:11">
      <c r="A98" s="75"/>
      <c r="B98" s="75"/>
      <c r="C98" s="75"/>
      <c r="D98" s="75"/>
      <c r="E98" s="270"/>
      <c r="F98" s="75"/>
      <c r="G98" s="75"/>
      <c r="H98" s="75"/>
      <c r="I98" s="75"/>
      <c r="J98" s="75"/>
      <c r="K98" s="75"/>
    </row>
    <row r="99" spans="1:11">
      <c r="A99" s="75"/>
      <c r="B99" s="75"/>
      <c r="C99" s="75"/>
      <c r="D99" s="75"/>
      <c r="E99" s="270"/>
      <c r="F99" s="75"/>
      <c r="G99" s="75"/>
      <c r="H99" s="75"/>
      <c r="I99" s="75"/>
      <c r="J99" s="75"/>
      <c r="K99" s="75"/>
    </row>
    <row r="100" spans="1:11">
      <c r="A100" s="75"/>
      <c r="B100" s="75"/>
      <c r="C100" s="75"/>
      <c r="D100" s="75"/>
      <c r="E100" s="270"/>
      <c r="F100" s="75"/>
      <c r="G100" s="75"/>
      <c r="H100" s="75"/>
      <c r="I100" s="75"/>
      <c r="J100" s="75"/>
      <c r="K100" s="75"/>
    </row>
    <row r="101" spans="1:11">
      <c r="A101" s="75"/>
      <c r="B101" s="75"/>
      <c r="C101" s="75"/>
      <c r="D101" s="75"/>
      <c r="E101" s="270"/>
      <c r="F101" s="75"/>
      <c r="G101" s="75"/>
      <c r="H101" s="75"/>
      <c r="I101" s="75"/>
      <c r="J101" s="75"/>
      <c r="K101" s="75"/>
    </row>
    <row r="102" spans="1:11">
      <c r="A102" s="75"/>
      <c r="B102" s="75"/>
      <c r="C102" s="75"/>
      <c r="D102" s="75"/>
      <c r="E102" s="270"/>
      <c r="F102" s="75"/>
      <c r="G102" s="75"/>
      <c r="H102" s="75"/>
      <c r="I102" s="75"/>
      <c r="J102" s="75"/>
      <c r="K102" s="75"/>
    </row>
    <row r="103" spans="1:11">
      <c r="A103" s="75"/>
      <c r="B103" s="75"/>
      <c r="C103" s="75"/>
      <c r="D103" s="75"/>
      <c r="E103" s="270"/>
      <c r="F103" s="75"/>
      <c r="G103" s="75"/>
      <c r="H103" s="75"/>
      <c r="I103" s="75"/>
      <c r="J103" s="75"/>
      <c r="K103" s="75"/>
    </row>
    <row r="104" spans="1:11">
      <c r="A104" s="75"/>
      <c r="B104" s="75"/>
      <c r="C104" s="75"/>
      <c r="D104" s="75"/>
      <c r="E104" s="270"/>
      <c r="F104" s="75"/>
      <c r="G104" s="75"/>
      <c r="H104" s="75"/>
      <c r="I104" s="75"/>
      <c r="J104" s="75"/>
      <c r="K104" s="75"/>
    </row>
    <row r="105" spans="1:11">
      <c r="A105" s="75"/>
      <c r="B105" s="75"/>
      <c r="C105" s="75"/>
      <c r="D105" s="75"/>
      <c r="E105" s="270"/>
      <c r="F105" s="75"/>
      <c r="G105" s="75"/>
      <c r="H105" s="75"/>
      <c r="I105" s="75"/>
      <c r="J105" s="75"/>
      <c r="K105" s="75"/>
    </row>
    <row r="106" spans="1:11">
      <c r="A106" s="75"/>
      <c r="B106" s="75"/>
      <c r="C106" s="75"/>
      <c r="D106" s="75"/>
      <c r="E106" s="270"/>
      <c r="F106" s="75"/>
      <c r="G106" s="75"/>
      <c r="H106" s="75"/>
      <c r="I106" s="75"/>
      <c r="J106" s="75"/>
      <c r="K106" s="75"/>
    </row>
    <row r="107" spans="1:11">
      <c r="A107" s="75"/>
      <c r="B107" s="75"/>
      <c r="C107" s="75"/>
      <c r="D107" s="75"/>
      <c r="E107" s="270"/>
      <c r="F107" s="75"/>
      <c r="G107" s="75"/>
      <c r="H107" s="75"/>
      <c r="I107" s="75"/>
      <c r="J107" s="75"/>
      <c r="K107" s="75"/>
    </row>
    <row r="108" spans="1:11">
      <c r="A108" s="75"/>
      <c r="B108" s="75"/>
      <c r="C108" s="75"/>
      <c r="D108" s="75"/>
      <c r="E108" s="270"/>
      <c r="F108" s="75"/>
      <c r="G108" s="75"/>
      <c r="H108" s="75"/>
      <c r="I108" s="75"/>
      <c r="J108" s="75"/>
      <c r="K108" s="75"/>
    </row>
    <row r="109" spans="1:11">
      <c r="A109" s="75"/>
      <c r="B109" s="75"/>
      <c r="C109" s="75"/>
      <c r="D109" s="75"/>
      <c r="E109" s="270"/>
      <c r="F109" s="75"/>
      <c r="G109" s="75"/>
      <c r="H109" s="75"/>
      <c r="I109" s="75"/>
      <c r="J109" s="75"/>
      <c r="K109" s="75"/>
    </row>
    <row r="110" spans="1:11">
      <c r="A110" s="75"/>
      <c r="B110" s="75"/>
      <c r="C110" s="75"/>
      <c r="D110" s="75"/>
      <c r="E110" s="270"/>
      <c r="F110" s="75"/>
      <c r="G110" s="75"/>
      <c r="H110" s="75"/>
      <c r="I110" s="75"/>
      <c r="J110" s="75"/>
      <c r="K110" s="75"/>
    </row>
    <row r="111" spans="1:11">
      <c r="A111" s="75"/>
      <c r="B111" s="75"/>
      <c r="C111" s="75"/>
      <c r="D111" s="75"/>
      <c r="E111" s="270"/>
      <c r="F111" s="75"/>
      <c r="G111" s="75"/>
      <c r="H111" s="75"/>
      <c r="I111" s="75"/>
      <c r="J111" s="75"/>
      <c r="K111" s="75"/>
    </row>
    <row r="112" spans="1:11">
      <c r="A112" s="75"/>
      <c r="B112" s="75"/>
      <c r="C112" s="75"/>
      <c r="D112" s="75"/>
      <c r="E112" s="270"/>
      <c r="F112" s="75"/>
      <c r="G112" s="75"/>
      <c r="H112" s="75"/>
      <c r="I112" s="75"/>
      <c r="J112" s="75"/>
      <c r="K112" s="75"/>
    </row>
    <row r="113" spans="1:11">
      <c r="A113" s="75"/>
      <c r="B113" s="75"/>
      <c r="C113" s="75"/>
      <c r="D113" s="75"/>
      <c r="E113" s="270"/>
      <c r="F113" s="75"/>
      <c r="G113" s="75"/>
      <c r="H113" s="75"/>
      <c r="I113" s="75"/>
      <c r="J113" s="75"/>
      <c r="K113" s="75"/>
    </row>
    <row r="114" spans="1:11">
      <c r="A114" s="75"/>
      <c r="B114" s="75"/>
      <c r="C114" s="75"/>
      <c r="D114" s="75"/>
      <c r="E114" s="270"/>
      <c r="F114" s="75"/>
      <c r="G114" s="75"/>
      <c r="H114" s="75"/>
      <c r="I114" s="75"/>
      <c r="J114" s="75"/>
      <c r="K114" s="75"/>
    </row>
    <row r="115" spans="1:11">
      <c r="A115" s="75"/>
      <c r="B115" s="75"/>
      <c r="C115" s="75"/>
      <c r="D115" s="75"/>
      <c r="E115" s="270"/>
      <c r="F115" s="75"/>
      <c r="G115" s="75"/>
      <c r="H115" s="75"/>
      <c r="I115" s="75"/>
      <c r="J115" s="75"/>
      <c r="K115" s="75"/>
    </row>
    <row r="116" spans="1:11">
      <c r="A116" s="75"/>
      <c r="B116" s="75"/>
      <c r="C116" s="75"/>
      <c r="D116" s="75"/>
      <c r="E116" s="270"/>
      <c r="F116" s="75"/>
      <c r="G116" s="75"/>
      <c r="H116" s="75"/>
      <c r="I116" s="75"/>
      <c r="J116" s="75"/>
      <c r="K116" s="75"/>
    </row>
    <row r="117" spans="1:11">
      <c r="A117" s="75"/>
      <c r="B117" s="75"/>
      <c r="C117" s="75"/>
      <c r="D117" s="75"/>
      <c r="E117" s="270"/>
      <c r="F117" s="75"/>
      <c r="G117" s="75"/>
      <c r="H117" s="75"/>
      <c r="I117" s="75"/>
      <c r="J117" s="75"/>
      <c r="K117" s="75"/>
    </row>
    <row r="118" spans="1:11">
      <c r="A118" s="75"/>
      <c r="B118" s="75"/>
      <c r="C118" s="75"/>
      <c r="D118" s="75"/>
      <c r="E118" s="270"/>
      <c r="F118" s="75"/>
      <c r="G118" s="75"/>
      <c r="H118" s="75"/>
      <c r="I118" s="75"/>
      <c r="J118" s="75"/>
      <c r="K118" s="75"/>
    </row>
    <row r="119" spans="1:11">
      <c r="A119" s="75"/>
      <c r="B119" s="75"/>
      <c r="C119" s="75"/>
      <c r="D119" s="75"/>
      <c r="E119" s="270"/>
      <c r="F119" s="75"/>
      <c r="G119" s="75"/>
      <c r="H119" s="75"/>
      <c r="I119" s="75"/>
      <c r="J119" s="75"/>
      <c r="K119" s="75"/>
    </row>
    <row r="120" spans="1:11">
      <c r="A120" s="75"/>
      <c r="B120" s="75"/>
      <c r="C120" s="75"/>
      <c r="D120" s="75"/>
      <c r="E120" s="270"/>
      <c r="F120" s="75"/>
      <c r="G120" s="75"/>
      <c r="H120" s="75"/>
      <c r="I120" s="75"/>
      <c r="J120" s="75"/>
      <c r="K120" s="75"/>
    </row>
    <row r="121" spans="1:11">
      <c r="A121" s="75"/>
      <c r="B121" s="75"/>
      <c r="C121" s="75"/>
      <c r="D121" s="75"/>
      <c r="E121" s="270"/>
      <c r="F121" s="75"/>
      <c r="G121" s="75"/>
      <c r="H121" s="75"/>
      <c r="I121" s="75"/>
      <c r="J121" s="75"/>
      <c r="K121" s="75"/>
    </row>
    <row r="122" spans="1:11">
      <c r="A122" s="75"/>
      <c r="B122" s="75"/>
      <c r="C122" s="75"/>
      <c r="D122" s="75"/>
      <c r="E122" s="270"/>
      <c r="F122" s="75"/>
      <c r="G122" s="75"/>
      <c r="H122" s="75"/>
      <c r="I122" s="75"/>
      <c r="J122" s="75"/>
      <c r="K122" s="75"/>
    </row>
    <row r="123" spans="1:11">
      <c r="A123" s="75"/>
      <c r="B123" s="75"/>
      <c r="C123" s="75"/>
      <c r="D123" s="75"/>
      <c r="E123" s="270"/>
      <c r="F123" s="75"/>
      <c r="G123" s="75"/>
      <c r="H123" s="75"/>
      <c r="I123" s="75"/>
      <c r="J123" s="75"/>
      <c r="K123" s="75"/>
    </row>
    <row r="124" spans="1:11">
      <c r="A124" s="75"/>
      <c r="B124" s="75"/>
      <c r="C124" s="75"/>
      <c r="D124" s="75"/>
      <c r="E124" s="270"/>
      <c r="F124" s="75"/>
      <c r="G124" s="75"/>
      <c r="H124" s="75"/>
      <c r="I124" s="75"/>
      <c r="J124" s="75"/>
      <c r="K124" s="75"/>
    </row>
    <row r="125" spans="1:11">
      <c r="A125" s="75"/>
      <c r="B125" s="75"/>
      <c r="C125" s="75"/>
      <c r="D125" s="75"/>
      <c r="E125" s="270"/>
      <c r="F125" s="75"/>
      <c r="G125" s="75"/>
      <c r="H125" s="75"/>
      <c r="I125" s="75"/>
      <c r="J125" s="75"/>
      <c r="K125" s="75"/>
    </row>
    <row r="126" spans="1:11">
      <c r="A126" s="75"/>
      <c r="B126" s="75"/>
      <c r="C126" s="75"/>
      <c r="D126" s="75"/>
      <c r="E126" s="270"/>
      <c r="F126" s="75"/>
      <c r="G126" s="75"/>
      <c r="H126" s="75"/>
      <c r="I126" s="75"/>
      <c r="J126" s="75"/>
      <c r="K126" s="75"/>
    </row>
    <row r="127" spans="1:11">
      <c r="A127" s="75"/>
      <c r="B127" s="75"/>
      <c r="C127" s="75"/>
      <c r="D127" s="75"/>
      <c r="E127" s="270"/>
      <c r="F127" s="75"/>
      <c r="G127" s="75"/>
      <c r="H127" s="75"/>
      <c r="I127" s="75"/>
      <c r="J127" s="75"/>
      <c r="K127" s="75"/>
    </row>
    <row r="128" spans="1:11">
      <c r="A128" s="75"/>
      <c r="B128" s="75"/>
      <c r="C128" s="75"/>
      <c r="D128" s="75"/>
      <c r="E128" s="270"/>
      <c r="F128" s="75"/>
      <c r="G128" s="75"/>
      <c r="H128" s="75"/>
      <c r="I128" s="75"/>
      <c r="J128" s="75"/>
      <c r="K128" s="75"/>
    </row>
    <row r="129" spans="1:11">
      <c r="A129" s="75"/>
      <c r="B129" s="75"/>
      <c r="C129" s="75"/>
      <c r="D129" s="75"/>
      <c r="E129" s="270"/>
      <c r="F129" s="75"/>
      <c r="G129" s="75"/>
      <c r="H129" s="75"/>
      <c r="I129" s="75"/>
      <c r="J129" s="75"/>
      <c r="K129" s="75"/>
    </row>
    <row r="130" spans="1:11">
      <c r="A130" s="75"/>
      <c r="B130" s="75"/>
      <c r="C130" s="75"/>
      <c r="D130" s="75"/>
      <c r="E130" s="270"/>
      <c r="F130" s="75"/>
      <c r="G130" s="75"/>
      <c r="H130" s="75"/>
      <c r="I130" s="75"/>
      <c r="J130" s="75"/>
      <c r="K130" s="75"/>
    </row>
    <row r="131" spans="1:11">
      <c r="A131" s="75"/>
      <c r="B131" s="75"/>
      <c r="C131" s="75"/>
      <c r="D131" s="75"/>
      <c r="E131" s="270"/>
      <c r="F131" s="75"/>
      <c r="G131" s="75"/>
      <c r="H131" s="75"/>
      <c r="I131" s="75"/>
      <c r="J131" s="75"/>
      <c r="K131" s="75"/>
    </row>
    <row r="132" spans="1:11">
      <c r="A132" s="75"/>
      <c r="B132" s="75"/>
      <c r="C132" s="75"/>
      <c r="D132" s="75"/>
      <c r="E132" s="270"/>
      <c r="F132" s="75"/>
      <c r="G132" s="75"/>
      <c r="H132" s="75"/>
      <c r="I132" s="75"/>
      <c r="J132" s="75"/>
      <c r="K132" s="75"/>
    </row>
    <row r="133" spans="1:11">
      <c r="A133" s="75"/>
      <c r="B133" s="75"/>
      <c r="C133" s="75"/>
      <c r="D133" s="75"/>
      <c r="E133" s="270"/>
      <c r="F133" s="75"/>
      <c r="G133" s="75"/>
      <c r="H133" s="75"/>
      <c r="I133" s="75"/>
      <c r="J133" s="75"/>
      <c r="K133" s="75"/>
    </row>
    <row r="134" spans="1:11">
      <c r="A134" s="75"/>
      <c r="B134" s="75"/>
      <c r="C134" s="75"/>
      <c r="D134" s="75"/>
      <c r="E134" s="270"/>
      <c r="F134" s="75"/>
      <c r="G134" s="75"/>
      <c r="H134" s="75"/>
      <c r="I134" s="75"/>
      <c r="J134" s="75"/>
      <c r="K134" s="75"/>
    </row>
    <row r="135" spans="1:11">
      <c r="A135" s="75"/>
      <c r="B135" s="75"/>
      <c r="C135" s="75"/>
      <c r="D135" s="75"/>
      <c r="E135" s="270"/>
      <c r="F135" s="75"/>
      <c r="G135" s="75"/>
      <c r="H135" s="75"/>
      <c r="I135" s="75"/>
      <c r="J135" s="75"/>
      <c r="K135" s="75"/>
    </row>
    <row r="136" spans="1:11">
      <c r="A136" s="75"/>
      <c r="B136" s="75"/>
      <c r="C136" s="75"/>
      <c r="D136" s="75"/>
      <c r="E136" s="270"/>
      <c r="F136" s="75"/>
      <c r="G136" s="75"/>
      <c r="H136" s="75"/>
      <c r="I136" s="75"/>
      <c r="J136" s="75"/>
      <c r="K136" s="75"/>
    </row>
    <row r="137" spans="1:11">
      <c r="A137" s="75"/>
      <c r="B137" s="75"/>
      <c r="C137" s="75"/>
      <c r="D137" s="75"/>
      <c r="E137" s="270"/>
      <c r="F137" s="75"/>
      <c r="G137" s="75"/>
      <c r="H137" s="75"/>
      <c r="I137" s="75"/>
      <c r="J137" s="75"/>
      <c r="K137" s="75"/>
    </row>
    <row r="138" spans="1:11">
      <c r="A138" s="75"/>
      <c r="B138" s="75"/>
      <c r="C138" s="75"/>
      <c r="D138" s="75"/>
      <c r="E138" s="270"/>
      <c r="F138" s="75"/>
      <c r="G138" s="75"/>
      <c r="H138" s="75"/>
      <c r="I138" s="75"/>
      <c r="J138" s="75"/>
      <c r="K138" s="75"/>
    </row>
    <row r="139" spans="1:11">
      <c r="A139" s="75"/>
      <c r="B139" s="75"/>
      <c r="C139" s="75"/>
      <c r="D139" s="75"/>
      <c r="E139" s="270"/>
      <c r="F139" s="75"/>
      <c r="G139" s="75"/>
      <c r="H139" s="75"/>
      <c r="I139" s="75"/>
      <c r="J139" s="75"/>
      <c r="K139" s="75"/>
    </row>
    <row r="140" spans="1:11">
      <c r="A140" s="75"/>
      <c r="B140" s="75"/>
      <c r="C140" s="75"/>
      <c r="D140" s="75"/>
      <c r="E140" s="270"/>
      <c r="F140" s="75"/>
      <c r="G140" s="75"/>
      <c r="H140" s="75"/>
      <c r="I140" s="75"/>
      <c r="J140" s="75"/>
      <c r="K140" s="75"/>
    </row>
    <row r="141" spans="1:11">
      <c r="A141" s="75"/>
      <c r="B141" s="75"/>
      <c r="C141" s="75"/>
      <c r="D141" s="75"/>
      <c r="E141" s="270"/>
      <c r="F141" s="75"/>
      <c r="G141" s="75"/>
      <c r="H141" s="75"/>
      <c r="I141" s="75"/>
      <c r="J141" s="75"/>
      <c r="K141" s="75"/>
    </row>
    <row r="142" spans="1:11">
      <c r="A142" s="75"/>
      <c r="B142" s="75"/>
      <c r="C142" s="75"/>
      <c r="D142" s="75"/>
      <c r="E142" s="270"/>
      <c r="F142" s="75"/>
      <c r="G142" s="75"/>
      <c r="H142" s="75"/>
      <c r="I142" s="75"/>
      <c r="J142" s="75"/>
      <c r="K142" s="75"/>
    </row>
    <row r="143" spans="1:11">
      <c r="A143" s="75"/>
      <c r="B143" s="75"/>
      <c r="C143" s="75"/>
      <c r="D143" s="75"/>
      <c r="E143" s="270"/>
      <c r="F143" s="75"/>
      <c r="G143" s="75"/>
      <c r="H143" s="75"/>
      <c r="I143" s="75"/>
      <c r="J143" s="75"/>
      <c r="K143" s="75"/>
    </row>
    <row r="144" spans="1:11">
      <c r="A144" s="75"/>
      <c r="B144" s="75"/>
      <c r="C144" s="75"/>
      <c r="D144" s="75"/>
      <c r="E144" s="270"/>
      <c r="F144" s="75"/>
      <c r="G144" s="75"/>
      <c r="H144" s="75"/>
      <c r="I144" s="75"/>
      <c r="J144" s="75"/>
      <c r="K144" s="75"/>
    </row>
    <row r="145" spans="1:11">
      <c r="A145" s="75"/>
      <c r="B145" s="75"/>
      <c r="C145" s="75"/>
      <c r="D145" s="75"/>
      <c r="E145" s="270"/>
      <c r="F145" s="75"/>
      <c r="G145" s="75"/>
      <c r="H145" s="75"/>
      <c r="I145" s="75"/>
      <c r="J145" s="75"/>
      <c r="K145" s="75"/>
    </row>
    <row r="146" spans="1:11">
      <c r="A146" s="75"/>
      <c r="B146" s="75"/>
      <c r="C146" s="75"/>
      <c r="D146" s="75"/>
      <c r="E146" s="270"/>
      <c r="F146" s="75"/>
      <c r="G146" s="75"/>
      <c r="H146" s="75"/>
      <c r="I146" s="75"/>
      <c r="J146" s="75"/>
      <c r="K146" s="75"/>
    </row>
    <row r="147" spans="1:11">
      <c r="A147" s="75"/>
      <c r="B147" s="75"/>
      <c r="C147" s="75"/>
      <c r="D147" s="75"/>
      <c r="E147" s="270"/>
      <c r="F147" s="75"/>
      <c r="G147" s="75"/>
      <c r="H147" s="75"/>
      <c r="I147" s="75"/>
      <c r="J147" s="75"/>
      <c r="K147" s="75"/>
    </row>
    <row r="148" spans="1:11">
      <c r="A148" s="75"/>
      <c r="B148" s="75"/>
      <c r="C148" s="75"/>
      <c r="D148" s="75"/>
      <c r="E148" s="270"/>
      <c r="F148" s="75"/>
      <c r="G148" s="75"/>
      <c r="H148" s="75"/>
      <c r="I148" s="75"/>
      <c r="J148" s="75"/>
      <c r="K148" s="75"/>
    </row>
    <row r="149" spans="1:11">
      <c r="A149" s="75"/>
      <c r="B149" s="75"/>
      <c r="C149" s="75"/>
      <c r="D149" s="75"/>
      <c r="E149" s="270"/>
      <c r="F149" s="75"/>
      <c r="G149" s="75"/>
      <c r="H149" s="75"/>
      <c r="I149" s="75"/>
      <c r="J149" s="75"/>
      <c r="K149" s="75"/>
    </row>
    <row r="150" spans="1:11">
      <c r="A150" s="75"/>
      <c r="B150" s="75"/>
      <c r="C150" s="75"/>
      <c r="D150" s="75"/>
      <c r="E150" s="270"/>
      <c r="F150" s="75"/>
      <c r="G150" s="75"/>
      <c r="H150" s="75"/>
      <c r="I150" s="75"/>
      <c r="J150" s="75"/>
      <c r="K150" s="75"/>
    </row>
    <row r="151" spans="1:11">
      <c r="A151" s="75"/>
      <c r="B151" s="75"/>
      <c r="C151" s="75"/>
      <c r="D151" s="75"/>
      <c r="E151" s="270"/>
      <c r="F151" s="75"/>
      <c r="G151" s="75"/>
      <c r="H151" s="75"/>
      <c r="I151" s="75"/>
      <c r="J151" s="75"/>
      <c r="K151" s="75"/>
    </row>
    <row r="152" spans="1:11">
      <c r="A152" s="75"/>
      <c r="B152" s="75"/>
      <c r="C152" s="75"/>
      <c r="D152" s="75"/>
      <c r="E152" s="270"/>
      <c r="F152" s="75"/>
      <c r="G152" s="75"/>
      <c r="H152" s="75"/>
      <c r="I152" s="75"/>
      <c r="J152" s="75"/>
      <c r="K152" s="75"/>
    </row>
    <row r="153" spans="1:11">
      <c r="A153" s="75"/>
      <c r="B153" s="75"/>
      <c r="C153" s="75"/>
      <c r="D153" s="75"/>
      <c r="E153" s="270"/>
      <c r="F153" s="75"/>
      <c r="G153" s="75"/>
      <c r="H153" s="75"/>
      <c r="I153" s="75"/>
      <c r="J153" s="75"/>
      <c r="K153" s="75"/>
    </row>
    <row r="154" spans="1:11">
      <c r="A154" s="75"/>
      <c r="B154" s="75"/>
      <c r="C154" s="75"/>
      <c r="D154" s="75"/>
      <c r="E154" s="270"/>
      <c r="F154" s="75"/>
      <c r="G154" s="75"/>
      <c r="H154" s="75"/>
      <c r="I154" s="75"/>
      <c r="J154" s="75"/>
      <c r="K154" s="75"/>
    </row>
    <row r="155" spans="1:11">
      <c r="A155" s="75"/>
      <c r="B155" s="75"/>
      <c r="C155" s="75"/>
      <c r="D155" s="75"/>
      <c r="E155" s="270"/>
      <c r="F155" s="75"/>
      <c r="G155" s="75"/>
      <c r="H155" s="75"/>
      <c r="I155" s="75"/>
      <c r="J155" s="75"/>
      <c r="K155" s="75"/>
    </row>
    <row r="156" spans="1:11">
      <c r="A156" s="75"/>
      <c r="B156" s="75"/>
      <c r="C156" s="75"/>
      <c r="D156" s="75"/>
      <c r="E156" s="270"/>
      <c r="F156" s="75"/>
      <c r="G156" s="75"/>
      <c r="H156" s="75"/>
      <c r="I156" s="75"/>
      <c r="J156" s="75"/>
      <c r="K156" s="75"/>
    </row>
    <row r="157" spans="1:11">
      <c r="A157" s="75"/>
      <c r="B157" s="75"/>
      <c r="C157" s="75"/>
      <c r="D157" s="75"/>
      <c r="E157" s="270"/>
      <c r="F157" s="75"/>
      <c r="G157" s="75"/>
      <c r="H157" s="75"/>
      <c r="I157" s="75"/>
      <c r="J157" s="75"/>
      <c r="K157" s="75"/>
    </row>
    <row r="158" spans="1:11">
      <c r="A158" s="75"/>
      <c r="B158" s="75"/>
      <c r="C158" s="75"/>
      <c r="D158" s="75"/>
      <c r="E158" s="270"/>
      <c r="F158" s="75"/>
      <c r="G158" s="75"/>
      <c r="H158" s="75"/>
      <c r="I158" s="75"/>
      <c r="J158" s="75"/>
      <c r="K158" s="75"/>
    </row>
    <row r="159" spans="1:11">
      <c r="A159" s="75"/>
      <c r="B159" s="75"/>
      <c r="C159" s="75"/>
      <c r="D159" s="75"/>
      <c r="E159" s="270"/>
      <c r="F159" s="75"/>
      <c r="G159" s="75"/>
      <c r="H159" s="75"/>
      <c r="I159" s="75"/>
      <c r="J159" s="75"/>
      <c r="K159" s="75"/>
    </row>
    <row r="160" spans="1:11">
      <c r="A160" s="75"/>
      <c r="B160" s="75"/>
      <c r="C160" s="75"/>
      <c r="D160" s="75"/>
      <c r="E160" s="270"/>
      <c r="F160" s="75"/>
      <c r="G160" s="75"/>
      <c r="H160" s="75"/>
      <c r="I160" s="75"/>
      <c r="J160" s="75"/>
      <c r="K160" s="75"/>
    </row>
    <row r="161" spans="1:11">
      <c r="A161" s="75"/>
      <c r="B161" s="75"/>
      <c r="C161" s="75"/>
      <c r="D161" s="75"/>
      <c r="E161" s="270"/>
      <c r="F161" s="75"/>
      <c r="G161" s="75"/>
      <c r="H161" s="75"/>
      <c r="I161" s="75"/>
      <c r="J161" s="75"/>
      <c r="K161" s="75"/>
    </row>
    <row r="162" spans="1:11">
      <c r="A162" s="75"/>
      <c r="B162" s="75"/>
      <c r="C162" s="75"/>
      <c r="D162" s="75"/>
      <c r="E162" s="270"/>
      <c r="F162" s="75"/>
      <c r="G162" s="75"/>
      <c r="H162" s="75"/>
      <c r="I162" s="75"/>
      <c r="J162" s="75"/>
      <c r="K162" s="75"/>
    </row>
    <row r="163" spans="1:11">
      <c r="A163" s="75"/>
      <c r="B163" s="75"/>
      <c r="C163" s="75"/>
      <c r="D163" s="75"/>
      <c r="E163" s="270"/>
      <c r="F163" s="75"/>
      <c r="G163" s="75"/>
      <c r="H163" s="75"/>
      <c r="I163" s="75"/>
      <c r="J163" s="75"/>
      <c r="K163" s="75"/>
    </row>
    <row r="164" spans="1:11">
      <c r="A164" s="75"/>
      <c r="B164" s="75"/>
      <c r="C164" s="75"/>
      <c r="D164" s="75"/>
      <c r="E164" s="270"/>
      <c r="F164" s="75"/>
      <c r="G164" s="75"/>
      <c r="H164" s="75"/>
      <c r="I164" s="75"/>
      <c r="J164" s="75"/>
      <c r="K164" s="75"/>
    </row>
    <row r="165" spans="1:11">
      <c r="A165" s="75"/>
      <c r="B165" s="75"/>
      <c r="C165" s="75"/>
      <c r="D165" s="75"/>
      <c r="E165" s="270"/>
      <c r="F165" s="75"/>
      <c r="G165" s="75"/>
      <c r="H165" s="75"/>
      <c r="I165" s="75"/>
      <c r="J165" s="75"/>
      <c r="K165" s="75"/>
    </row>
    <row r="166" spans="1:11">
      <c r="A166" s="75"/>
      <c r="B166" s="75"/>
      <c r="C166" s="75"/>
      <c r="D166" s="75"/>
      <c r="E166" s="270"/>
      <c r="F166" s="75"/>
      <c r="G166" s="75"/>
      <c r="H166" s="75"/>
      <c r="I166" s="75"/>
      <c r="J166" s="75"/>
      <c r="K166" s="75"/>
    </row>
    <row r="167" spans="1:11">
      <c r="A167" s="75"/>
      <c r="B167" s="75"/>
      <c r="C167" s="75"/>
      <c r="D167" s="75"/>
      <c r="E167" s="270"/>
      <c r="F167" s="75"/>
      <c r="G167" s="75"/>
      <c r="H167" s="75"/>
      <c r="I167" s="75"/>
      <c r="J167" s="75"/>
      <c r="K167" s="75"/>
    </row>
    <row r="168" spans="1:11">
      <c r="A168" s="75"/>
      <c r="B168" s="75"/>
      <c r="C168" s="75"/>
      <c r="D168" s="75"/>
      <c r="E168" s="270"/>
      <c r="F168" s="75"/>
      <c r="G168" s="75"/>
      <c r="H168" s="75"/>
      <c r="I168" s="75"/>
      <c r="J168" s="75"/>
      <c r="K168" s="75"/>
    </row>
    <row r="169" spans="1:11">
      <c r="A169" s="75"/>
      <c r="B169" s="75"/>
      <c r="C169" s="75"/>
      <c r="D169" s="75"/>
      <c r="E169" s="270"/>
      <c r="F169" s="75"/>
      <c r="G169" s="75"/>
      <c r="H169" s="75"/>
      <c r="I169" s="75"/>
      <c r="J169" s="75"/>
      <c r="K169" s="75"/>
    </row>
    <row r="170" spans="1:11">
      <c r="A170" s="75"/>
      <c r="B170" s="75"/>
      <c r="C170" s="75"/>
      <c r="D170" s="75"/>
      <c r="E170" s="270"/>
      <c r="F170" s="75"/>
      <c r="G170" s="75"/>
      <c r="H170" s="75"/>
      <c r="I170" s="75"/>
      <c r="J170" s="75"/>
      <c r="K170" s="75"/>
    </row>
    <row r="171" spans="1:11">
      <c r="A171" s="75"/>
      <c r="B171" s="75"/>
      <c r="C171" s="75"/>
      <c r="D171" s="75"/>
      <c r="E171" s="270"/>
      <c r="F171" s="75"/>
      <c r="G171" s="75"/>
      <c r="H171" s="75"/>
      <c r="I171" s="75"/>
      <c r="J171" s="75"/>
      <c r="K171" s="75"/>
    </row>
    <row r="172" spans="1:11">
      <c r="A172" s="75"/>
      <c r="B172" s="75"/>
      <c r="C172" s="75"/>
      <c r="D172" s="75"/>
      <c r="E172" s="270"/>
      <c r="F172" s="75"/>
      <c r="G172" s="75"/>
      <c r="H172" s="75"/>
      <c r="I172" s="75"/>
      <c r="J172" s="75"/>
      <c r="K172" s="75"/>
    </row>
    <row r="173" spans="1:11">
      <c r="A173" s="75"/>
      <c r="B173" s="75"/>
      <c r="C173" s="75"/>
      <c r="D173" s="75"/>
      <c r="E173" s="270"/>
      <c r="F173" s="75"/>
      <c r="G173" s="75"/>
      <c r="H173" s="75"/>
      <c r="I173" s="75"/>
      <c r="J173" s="75"/>
      <c r="K173" s="75"/>
    </row>
    <row r="174" spans="1:11">
      <c r="A174" s="75"/>
      <c r="B174" s="75"/>
      <c r="C174" s="75"/>
      <c r="D174" s="75"/>
      <c r="E174" s="270"/>
      <c r="F174" s="75"/>
      <c r="G174" s="75"/>
      <c r="H174" s="75"/>
      <c r="I174" s="75"/>
      <c r="J174" s="75"/>
      <c r="K174" s="75"/>
    </row>
    <row r="175" spans="1:11">
      <c r="A175" s="75"/>
      <c r="B175" s="75"/>
      <c r="C175" s="75"/>
      <c r="D175" s="75"/>
      <c r="E175" s="270"/>
      <c r="F175" s="75"/>
      <c r="G175" s="75"/>
      <c r="H175" s="75"/>
      <c r="I175" s="75"/>
      <c r="J175" s="75"/>
      <c r="K175" s="75"/>
    </row>
    <row r="176" spans="1:11">
      <c r="A176" s="75"/>
      <c r="B176" s="75"/>
      <c r="C176" s="75"/>
      <c r="D176" s="75"/>
      <c r="E176" s="270"/>
      <c r="F176" s="75"/>
      <c r="G176" s="75"/>
      <c r="H176" s="75"/>
      <c r="I176" s="75"/>
      <c r="J176" s="75"/>
      <c r="K176" s="75"/>
    </row>
    <row r="177" spans="1:11">
      <c r="A177" s="75"/>
      <c r="B177" s="75"/>
      <c r="C177" s="75"/>
      <c r="D177" s="75"/>
      <c r="E177" s="270"/>
      <c r="F177" s="75"/>
      <c r="G177" s="75"/>
      <c r="H177" s="75"/>
      <c r="I177" s="75"/>
      <c r="J177" s="75"/>
      <c r="K177" s="75"/>
    </row>
    <row r="178" spans="1:11">
      <c r="A178" s="75"/>
      <c r="B178" s="75"/>
      <c r="C178" s="75"/>
      <c r="D178" s="75"/>
      <c r="E178" s="270"/>
      <c r="F178" s="75"/>
      <c r="G178" s="75"/>
      <c r="H178" s="75"/>
      <c r="I178" s="75"/>
      <c r="J178" s="75"/>
      <c r="K178" s="75"/>
    </row>
    <row r="179" spans="1:11">
      <c r="A179" s="75"/>
      <c r="B179" s="75"/>
      <c r="C179" s="75"/>
      <c r="D179" s="75"/>
      <c r="E179" s="270"/>
      <c r="F179" s="75"/>
      <c r="G179" s="75"/>
      <c r="H179" s="75"/>
      <c r="I179" s="75"/>
      <c r="J179" s="75"/>
      <c r="K179" s="75"/>
    </row>
    <row r="180" spans="1:11">
      <c r="A180" s="75"/>
      <c r="B180" s="75"/>
      <c r="C180" s="75"/>
      <c r="D180" s="75"/>
      <c r="E180" s="270"/>
      <c r="F180" s="75"/>
      <c r="G180" s="75"/>
      <c r="H180" s="75"/>
      <c r="I180" s="75"/>
      <c r="J180" s="75"/>
      <c r="K180" s="75"/>
    </row>
    <row r="181" spans="1:11">
      <c r="A181" s="75"/>
      <c r="B181" s="75"/>
      <c r="C181" s="75"/>
      <c r="D181" s="75"/>
      <c r="E181" s="270"/>
      <c r="F181" s="75"/>
      <c r="G181" s="75"/>
      <c r="H181" s="75"/>
      <c r="I181" s="75"/>
      <c r="J181" s="75"/>
      <c r="K181" s="75"/>
    </row>
    <row r="182" spans="1:11">
      <c r="A182" s="75"/>
      <c r="B182" s="75"/>
      <c r="C182" s="75"/>
      <c r="D182" s="75"/>
      <c r="E182" s="270"/>
      <c r="F182" s="75"/>
      <c r="G182" s="75"/>
      <c r="H182" s="75"/>
      <c r="I182" s="75"/>
      <c r="J182" s="75"/>
      <c r="K182" s="75"/>
    </row>
    <row r="183" spans="1:11">
      <c r="A183" s="75"/>
      <c r="B183" s="75"/>
      <c r="C183" s="75"/>
      <c r="D183" s="75"/>
      <c r="E183" s="270"/>
      <c r="F183" s="75"/>
      <c r="G183" s="75"/>
      <c r="H183" s="75"/>
      <c r="I183" s="75"/>
      <c r="J183" s="75"/>
      <c r="K183" s="75"/>
    </row>
    <row r="184" spans="1:11">
      <c r="A184" s="75"/>
      <c r="B184" s="75"/>
      <c r="C184" s="75"/>
      <c r="D184" s="75"/>
      <c r="E184" s="270"/>
      <c r="F184" s="75"/>
      <c r="G184" s="75"/>
      <c r="H184" s="75"/>
      <c r="I184" s="75"/>
      <c r="J184" s="75"/>
      <c r="K184" s="75"/>
    </row>
    <row r="185" spans="1:11">
      <c r="A185" s="75"/>
      <c r="B185" s="75"/>
      <c r="C185" s="75"/>
      <c r="D185" s="75"/>
      <c r="E185" s="270"/>
      <c r="F185" s="75"/>
      <c r="G185" s="75"/>
      <c r="H185" s="75"/>
      <c r="I185" s="75"/>
      <c r="J185" s="75"/>
      <c r="K185" s="75"/>
    </row>
    <row r="186" spans="1:11">
      <c r="A186" s="75"/>
      <c r="B186" s="75"/>
      <c r="C186" s="75"/>
      <c r="D186" s="75"/>
      <c r="E186" s="270"/>
      <c r="F186" s="75"/>
      <c r="G186" s="75"/>
      <c r="H186" s="75"/>
      <c r="I186" s="75"/>
      <c r="J186" s="75"/>
      <c r="K186" s="75"/>
    </row>
    <row r="187" spans="1:11">
      <c r="A187" s="75"/>
      <c r="B187" s="75"/>
      <c r="C187" s="75"/>
      <c r="D187" s="75"/>
      <c r="E187" s="270"/>
      <c r="F187" s="75"/>
      <c r="G187" s="75"/>
      <c r="H187" s="75"/>
      <c r="I187" s="75"/>
      <c r="J187" s="75"/>
      <c r="K187" s="75"/>
    </row>
    <row r="188" spans="1:11">
      <c r="A188" s="75"/>
      <c r="B188" s="75"/>
      <c r="C188" s="75"/>
      <c r="D188" s="75"/>
      <c r="E188" s="270"/>
      <c r="F188" s="75"/>
      <c r="G188" s="75"/>
      <c r="H188" s="75"/>
      <c r="I188" s="75"/>
      <c r="J188" s="75"/>
      <c r="K188" s="75"/>
    </row>
    <row r="189" spans="1:11">
      <c r="A189" s="75"/>
      <c r="B189" s="75"/>
      <c r="C189" s="75"/>
      <c r="D189" s="75"/>
      <c r="E189" s="270"/>
      <c r="F189" s="75"/>
      <c r="G189" s="75"/>
      <c r="H189" s="75"/>
      <c r="I189" s="75"/>
      <c r="J189" s="75"/>
      <c r="K189" s="75"/>
    </row>
    <row r="190" spans="1:11">
      <c r="A190" s="75"/>
      <c r="B190" s="75"/>
      <c r="C190" s="75"/>
      <c r="D190" s="75"/>
      <c r="E190" s="270"/>
      <c r="F190" s="75"/>
      <c r="G190" s="75"/>
      <c r="H190" s="75"/>
      <c r="I190" s="75"/>
      <c r="J190" s="75"/>
      <c r="K190" s="75"/>
    </row>
    <row r="191" spans="1:11">
      <c r="A191" s="75"/>
      <c r="B191" s="75"/>
      <c r="C191" s="75"/>
      <c r="D191" s="75"/>
      <c r="E191" s="270"/>
      <c r="F191" s="75"/>
      <c r="G191" s="75"/>
      <c r="H191" s="75"/>
      <c r="I191" s="75"/>
      <c r="J191" s="75"/>
      <c r="K191" s="75"/>
    </row>
    <row r="192" spans="1:11">
      <c r="A192" s="75"/>
      <c r="B192" s="75"/>
      <c r="C192" s="75"/>
      <c r="D192" s="75"/>
      <c r="E192" s="270"/>
      <c r="F192" s="75"/>
      <c r="G192" s="75"/>
      <c r="H192" s="75"/>
      <c r="I192" s="75"/>
      <c r="J192" s="75"/>
      <c r="K192" s="75"/>
    </row>
    <row r="193" spans="1:11">
      <c r="A193" s="75"/>
      <c r="B193" s="75"/>
      <c r="C193" s="75"/>
      <c r="D193" s="75"/>
      <c r="E193" s="270"/>
      <c r="F193" s="75"/>
      <c r="G193" s="75"/>
      <c r="H193" s="75"/>
      <c r="I193" s="75"/>
      <c r="J193" s="75"/>
      <c r="K193" s="75"/>
    </row>
    <row r="194" spans="1:11">
      <c r="A194" s="75"/>
      <c r="B194" s="75"/>
      <c r="C194" s="75"/>
      <c r="D194" s="75"/>
      <c r="E194" s="270"/>
      <c r="F194" s="75"/>
      <c r="G194" s="75"/>
      <c r="H194" s="75"/>
      <c r="I194" s="75"/>
      <c r="J194" s="75"/>
      <c r="K194" s="75"/>
    </row>
    <row r="195" spans="1:11">
      <c r="A195" s="75"/>
      <c r="B195" s="75"/>
      <c r="C195" s="75"/>
      <c r="D195" s="75"/>
      <c r="E195" s="270"/>
      <c r="F195" s="75"/>
      <c r="G195" s="75"/>
      <c r="H195" s="75"/>
      <c r="I195" s="75"/>
      <c r="J195" s="75"/>
      <c r="K195" s="75"/>
    </row>
    <row r="196" spans="1:11">
      <c r="A196" s="75"/>
      <c r="B196" s="75"/>
      <c r="C196" s="75"/>
      <c r="D196" s="75"/>
      <c r="E196" s="270"/>
      <c r="F196" s="75"/>
      <c r="G196" s="75"/>
      <c r="H196" s="75"/>
      <c r="I196" s="75"/>
      <c r="J196" s="75"/>
      <c r="K196" s="75"/>
    </row>
    <row r="197" spans="1:11">
      <c r="A197" s="75"/>
      <c r="B197" s="75"/>
      <c r="C197" s="75"/>
      <c r="D197" s="75"/>
      <c r="E197" s="270"/>
      <c r="F197" s="75"/>
      <c r="G197" s="75"/>
      <c r="H197" s="75"/>
      <c r="I197" s="75"/>
      <c r="J197" s="75"/>
      <c r="K197" s="75"/>
    </row>
    <row r="198" spans="1:11">
      <c r="A198" s="75"/>
      <c r="B198" s="75"/>
      <c r="C198" s="75"/>
      <c r="D198" s="75"/>
      <c r="E198" s="270"/>
      <c r="F198" s="75"/>
      <c r="G198" s="75"/>
      <c r="H198" s="75"/>
      <c r="I198" s="75"/>
      <c r="J198" s="75"/>
      <c r="K198" s="75"/>
    </row>
    <row r="199" spans="1:11">
      <c r="A199" s="75"/>
      <c r="B199" s="75"/>
      <c r="C199" s="75"/>
      <c r="D199" s="75"/>
      <c r="E199" s="270"/>
      <c r="F199" s="75"/>
      <c r="G199" s="75"/>
      <c r="H199" s="75"/>
      <c r="I199" s="75"/>
      <c r="J199" s="75"/>
      <c r="K199" s="75"/>
    </row>
    <row r="200" spans="1:11">
      <c r="A200" s="75"/>
      <c r="B200" s="75"/>
      <c r="C200" s="75"/>
      <c r="D200" s="75"/>
      <c r="E200" s="270"/>
      <c r="F200" s="75"/>
      <c r="G200" s="75"/>
      <c r="H200" s="75"/>
      <c r="I200" s="75"/>
      <c r="J200" s="75"/>
      <c r="K200" s="75"/>
    </row>
    <row r="201" spans="1:11">
      <c r="A201" s="75"/>
      <c r="B201" s="75"/>
      <c r="C201" s="75"/>
      <c r="D201" s="75"/>
      <c r="E201" s="270"/>
      <c r="F201" s="75"/>
      <c r="G201" s="75"/>
      <c r="H201" s="75"/>
      <c r="I201" s="75"/>
      <c r="J201" s="75"/>
      <c r="K201" s="75"/>
    </row>
    <row r="202" spans="1:11">
      <c r="A202" s="75"/>
      <c r="B202" s="75"/>
      <c r="C202" s="75"/>
      <c r="D202" s="75"/>
      <c r="E202" s="270"/>
      <c r="F202" s="75"/>
      <c r="G202" s="75"/>
      <c r="H202" s="75"/>
      <c r="I202" s="75"/>
      <c r="J202" s="75"/>
      <c r="K202" s="75"/>
    </row>
    <row r="203" spans="1:11">
      <c r="A203" s="75"/>
      <c r="B203" s="75"/>
      <c r="C203" s="75"/>
      <c r="D203" s="75"/>
      <c r="E203" s="270"/>
      <c r="F203" s="75"/>
      <c r="G203" s="75"/>
      <c r="H203" s="75"/>
      <c r="I203" s="75"/>
      <c r="J203" s="75"/>
      <c r="K203" s="75"/>
    </row>
    <row r="204" spans="1:11">
      <c r="A204" s="75"/>
      <c r="B204" s="75"/>
      <c r="C204" s="75"/>
      <c r="D204" s="75"/>
      <c r="E204" s="270"/>
      <c r="F204" s="75"/>
      <c r="G204" s="75"/>
      <c r="H204" s="75"/>
      <c r="I204" s="75"/>
      <c r="J204" s="75"/>
      <c r="K204" s="75"/>
    </row>
    <row r="205" spans="1:11">
      <c r="A205" s="75"/>
      <c r="B205" s="75"/>
      <c r="C205" s="75"/>
      <c r="D205" s="75"/>
      <c r="E205" s="270"/>
      <c r="F205" s="75"/>
      <c r="G205" s="75"/>
      <c r="H205" s="75"/>
      <c r="I205" s="75"/>
      <c r="J205" s="75"/>
      <c r="K205" s="75"/>
    </row>
    <row r="206" spans="1:11">
      <c r="A206" s="75"/>
      <c r="B206" s="75"/>
      <c r="C206" s="75"/>
      <c r="D206" s="75"/>
      <c r="E206" s="270"/>
      <c r="F206" s="75"/>
      <c r="G206" s="75"/>
      <c r="H206" s="75"/>
      <c r="I206" s="75"/>
      <c r="J206" s="75"/>
      <c r="K206" s="75"/>
    </row>
    <row r="207" spans="1:11">
      <c r="A207" s="75"/>
      <c r="B207" s="75"/>
      <c r="C207" s="75"/>
      <c r="D207" s="75"/>
      <c r="E207" s="270"/>
      <c r="F207" s="75"/>
      <c r="G207" s="75"/>
      <c r="H207" s="75"/>
      <c r="I207" s="75"/>
      <c r="J207" s="75"/>
      <c r="K207" s="75"/>
    </row>
    <row r="208" spans="1:11">
      <c r="A208" s="75"/>
      <c r="B208" s="75"/>
      <c r="C208" s="75"/>
      <c r="D208" s="75"/>
      <c r="E208" s="270"/>
      <c r="F208" s="75"/>
      <c r="G208" s="75"/>
      <c r="H208" s="75"/>
      <c r="I208" s="75"/>
      <c r="J208" s="75"/>
      <c r="K208" s="75"/>
    </row>
    <row r="209" spans="1:11">
      <c r="A209" s="75"/>
      <c r="B209" s="75"/>
      <c r="C209" s="75"/>
      <c r="D209" s="75"/>
      <c r="E209" s="270"/>
      <c r="F209" s="75"/>
      <c r="G209" s="75"/>
      <c r="H209" s="75"/>
      <c r="I209" s="75"/>
      <c r="J209" s="75"/>
      <c r="K209" s="75"/>
    </row>
    <row r="210" spans="1:11">
      <c r="A210" s="75"/>
      <c r="B210" s="75"/>
      <c r="C210" s="75"/>
      <c r="D210" s="75"/>
      <c r="E210" s="270"/>
      <c r="F210" s="75"/>
      <c r="G210" s="75"/>
      <c r="H210" s="75"/>
      <c r="I210" s="75"/>
      <c r="J210" s="75"/>
      <c r="K210" s="75"/>
    </row>
    <row r="211" spans="1:11">
      <c r="A211" s="75"/>
      <c r="B211" s="75"/>
      <c r="C211" s="75"/>
      <c r="D211" s="75"/>
      <c r="E211" s="270"/>
      <c r="F211" s="75"/>
      <c r="G211" s="75"/>
      <c r="H211" s="75"/>
      <c r="I211" s="75"/>
      <c r="J211" s="75"/>
      <c r="K211" s="75"/>
    </row>
    <row r="212" spans="1:11">
      <c r="A212" s="75"/>
      <c r="B212" s="75"/>
      <c r="C212" s="75"/>
      <c r="D212" s="75"/>
      <c r="E212" s="270"/>
      <c r="F212" s="75"/>
      <c r="G212" s="75"/>
      <c r="H212" s="75"/>
      <c r="I212" s="75"/>
      <c r="J212" s="75"/>
      <c r="K212" s="75"/>
    </row>
    <row r="213" spans="1:11">
      <c r="A213" s="75"/>
      <c r="B213" s="75"/>
      <c r="C213" s="75"/>
      <c r="D213" s="75"/>
      <c r="E213" s="270"/>
      <c r="F213" s="75"/>
      <c r="G213" s="75"/>
      <c r="H213" s="75"/>
      <c r="I213" s="75"/>
      <c r="J213" s="75"/>
      <c r="K213" s="75"/>
    </row>
    <row r="214" spans="1:11">
      <c r="A214" s="75"/>
      <c r="B214" s="75"/>
      <c r="C214" s="75"/>
      <c r="D214" s="75"/>
      <c r="E214" s="270"/>
      <c r="F214" s="75"/>
      <c r="G214" s="75"/>
      <c r="H214" s="75"/>
      <c r="I214" s="75"/>
      <c r="J214" s="75"/>
      <c r="K214" s="75"/>
    </row>
    <row r="215" spans="1:11">
      <c r="A215" s="75"/>
      <c r="B215" s="75"/>
      <c r="C215" s="75"/>
      <c r="D215" s="75"/>
      <c r="E215" s="270"/>
      <c r="F215" s="75"/>
      <c r="G215" s="75"/>
      <c r="H215" s="75"/>
      <c r="I215" s="75"/>
      <c r="J215" s="75"/>
      <c r="K215" s="75"/>
    </row>
    <row r="216" spans="1:11">
      <c r="A216" s="75"/>
      <c r="B216" s="75"/>
      <c r="C216" s="75"/>
      <c r="D216" s="75"/>
      <c r="E216" s="270"/>
      <c r="F216" s="75"/>
      <c r="G216" s="75"/>
      <c r="H216" s="75"/>
      <c r="I216" s="75"/>
      <c r="J216" s="75"/>
      <c r="K216" s="75"/>
    </row>
    <row r="217" spans="1:11">
      <c r="A217" s="75"/>
      <c r="B217" s="75"/>
      <c r="C217" s="75"/>
      <c r="D217" s="75"/>
      <c r="E217" s="270"/>
      <c r="F217" s="75"/>
      <c r="G217" s="75"/>
      <c r="H217" s="75"/>
      <c r="I217" s="75"/>
      <c r="J217" s="75"/>
      <c r="K217" s="75"/>
    </row>
    <row r="218" spans="1:11">
      <c r="A218" s="75"/>
      <c r="B218" s="75"/>
      <c r="C218" s="75"/>
      <c r="D218" s="75"/>
      <c r="E218" s="270"/>
      <c r="F218" s="75"/>
      <c r="G218" s="75"/>
      <c r="H218" s="75"/>
      <c r="I218" s="75"/>
      <c r="J218" s="75"/>
      <c r="K218" s="75"/>
    </row>
    <row r="219" spans="1:11">
      <c r="A219" s="75"/>
      <c r="B219" s="75"/>
      <c r="C219" s="75"/>
      <c r="D219" s="75"/>
      <c r="E219" s="270"/>
      <c r="F219" s="75"/>
      <c r="G219" s="75"/>
      <c r="H219" s="75"/>
      <c r="I219" s="75"/>
      <c r="J219" s="75"/>
      <c r="K219" s="75"/>
    </row>
    <row r="220" spans="1:11">
      <c r="A220" s="75"/>
      <c r="B220" s="75"/>
      <c r="C220" s="75"/>
      <c r="D220" s="75"/>
      <c r="E220" s="270"/>
      <c r="F220" s="75"/>
      <c r="G220" s="75"/>
      <c r="H220" s="75"/>
      <c r="I220" s="75"/>
      <c r="J220" s="75"/>
      <c r="K220" s="75"/>
    </row>
    <row r="221" spans="1:11">
      <c r="A221" s="75"/>
      <c r="B221" s="75"/>
      <c r="C221" s="75"/>
      <c r="D221" s="75"/>
      <c r="E221" s="270"/>
      <c r="F221" s="75"/>
      <c r="G221" s="75"/>
      <c r="H221" s="75"/>
      <c r="I221" s="75"/>
      <c r="J221" s="75"/>
      <c r="K221" s="75"/>
    </row>
    <row r="222" spans="1:11">
      <c r="A222" s="75"/>
      <c r="B222" s="75"/>
      <c r="C222" s="75"/>
      <c r="D222" s="75"/>
      <c r="E222" s="270"/>
      <c r="F222" s="75"/>
      <c r="G222" s="75"/>
      <c r="H222" s="75"/>
      <c r="I222" s="75"/>
      <c r="J222" s="75"/>
      <c r="K222" s="75"/>
    </row>
    <row r="223" spans="1:11">
      <c r="A223" s="75"/>
      <c r="B223" s="75"/>
      <c r="C223" s="75"/>
      <c r="D223" s="75"/>
      <c r="E223" s="270"/>
      <c r="F223" s="75"/>
      <c r="G223" s="75"/>
      <c r="H223" s="75"/>
      <c r="I223" s="75"/>
      <c r="J223" s="75"/>
      <c r="K223" s="75"/>
    </row>
    <row r="224" spans="1:11">
      <c r="A224" s="75"/>
      <c r="B224" s="75"/>
      <c r="C224" s="75"/>
      <c r="D224" s="75"/>
      <c r="E224" s="270"/>
      <c r="F224" s="75"/>
      <c r="G224" s="75"/>
      <c r="H224" s="75"/>
      <c r="I224" s="75"/>
      <c r="J224" s="75"/>
      <c r="K224" s="75"/>
    </row>
    <row r="225" spans="1:11">
      <c r="A225" s="75"/>
      <c r="B225" s="75"/>
      <c r="C225" s="75"/>
      <c r="D225" s="75"/>
      <c r="E225" s="270"/>
      <c r="F225" s="75"/>
      <c r="G225" s="75"/>
      <c r="H225" s="75"/>
      <c r="I225" s="75"/>
      <c r="J225" s="75"/>
      <c r="K225" s="75"/>
    </row>
    <row r="226" spans="1:11">
      <c r="A226" s="75"/>
      <c r="B226" s="75"/>
      <c r="C226" s="75"/>
      <c r="D226" s="75"/>
      <c r="E226" s="270"/>
      <c r="F226" s="75"/>
      <c r="G226" s="75"/>
      <c r="H226" s="75"/>
      <c r="I226" s="75"/>
      <c r="J226" s="75"/>
      <c r="K226" s="75"/>
    </row>
    <row r="227" spans="1:11">
      <c r="A227" s="75"/>
      <c r="B227" s="75"/>
      <c r="C227" s="75"/>
      <c r="D227" s="75"/>
      <c r="E227" s="270"/>
      <c r="F227" s="75"/>
      <c r="G227" s="75"/>
      <c r="H227" s="75"/>
      <c r="I227" s="75"/>
      <c r="J227" s="75"/>
      <c r="K227" s="75"/>
    </row>
    <row r="228" spans="1:11">
      <c r="A228" s="75"/>
      <c r="B228" s="75"/>
      <c r="C228" s="75"/>
      <c r="D228" s="75"/>
      <c r="E228" s="270"/>
      <c r="F228" s="75"/>
      <c r="G228" s="75"/>
      <c r="H228" s="75"/>
      <c r="I228" s="75"/>
      <c r="J228" s="75"/>
      <c r="K228" s="75"/>
    </row>
    <row r="229" spans="1:11">
      <c r="A229" s="75"/>
      <c r="B229" s="75"/>
      <c r="C229" s="75"/>
      <c r="D229" s="75"/>
      <c r="E229" s="270"/>
      <c r="F229" s="75"/>
      <c r="G229" s="75"/>
      <c r="H229" s="75"/>
      <c r="I229" s="75"/>
      <c r="J229" s="75"/>
      <c r="K229" s="75"/>
    </row>
    <row r="230" spans="1:11">
      <c r="A230" s="75"/>
      <c r="B230" s="75"/>
      <c r="C230" s="75"/>
      <c r="D230" s="75"/>
      <c r="E230" s="270"/>
      <c r="F230" s="75"/>
      <c r="G230" s="75"/>
      <c r="H230" s="75"/>
      <c r="I230" s="75"/>
      <c r="J230" s="75"/>
      <c r="K230" s="75"/>
    </row>
    <row r="231" spans="1:11">
      <c r="A231" s="75"/>
      <c r="B231" s="75"/>
      <c r="C231" s="75"/>
      <c r="D231" s="75"/>
      <c r="E231" s="270"/>
      <c r="F231" s="75"/>
      <c r="G231" s="75"/>
      <c r="H231" s="75"/>
      <c r="I231" s="75"/>
      <c r="J231" s="75"/>
      <c r="K231" s="75"/>
    </row>
    <row r="232" spans="1:11">
      <c r="A232" s="75"/>
      <c r="B232" s="75"/>
      <c r="C232" s="75"/>
      <c r="D232" s="75"/>
      <c r="E232" s="270"/>
      <c r="F232" s="75"/>
      <c r="G232" s="75"/>
      <c r="H232" s="75"/>
      <c r="I232" s="75"/>
      <c r="J232" s="75"/>
      <c r="K232" s="75"/>
    </row>
    <row r="233" spans="1:11">
      <c r="A233" s="75"/>
      <c r="B233" s="75"/>
      <c r="C233" s="75"/>
      <c r="D233" s="75"/>
      <c r="E233" s="270"/>
      <c r="F233" s="75"/>
      <c r="G233" s="75"/>
      <c r="H233" s="75"/>
      <c r="I233" s="75"/>
      <c r="J233" s="75"/>
      <c r="K233" s="75"/>
    </row>
    <row r="234" spans="1:11">
      <c r="A234" s="75"/>
      <c r="B234" s="75"/>
      <c r="C234" s="75"/>
      <c r="D234" s="75"/>
      <c r="E234" s="270"/>
      <c r="F234" s="75"/>
      <c r="G234" s="75"/>
      <c r="H234" s="75"/>
      <c r="I234" s="75"/>
      <c r="J234" s="75"/>
      <c r="K234" s="75"/>
    </row>
    <row r="235" spans="1:11">
      <c r="A235" s="75"/>
      <c r="B235" s="75"/>
      <c r="C235" s="75"/>
      <c r="D235" s="75"/>
      <c r="E235" s="270"/>
      <c r="F235" s="75"/>
      <c r="G235" s="75"/>
      <c r="H235" s="75"/>
      <c r="I235" s="75"/>
      <c r="J235" s="75"/>
      <c r="K235" s="75"/>
    </row>
    <row r="236" spans="1:11">
      <c r="A236" s="75"/>
      <c r="B236" s="75"/>
      <c r="C236" s="75"/>
      <c r="D236" s="75"/>
      <c r="E236" s="270"/>
      <c r="F236" s="75"/>
      <c r="G236" s="75"/>
      <c r="H236" s="75"/>
      <c r="I236" s="75"/>
      <c r="J236" s="75"/>
      <c r="K236" s="75"/>
    </row>
    <row r="237" spans="1:11">
      <c r="A237" s="75"/>
      <c r="B237" s="75"/>
      <c r="C237" s="75"/>
      <c r="D237" s="75"/>
      <c r="E237" s="270"/>
      <c r="F237" s="75"/>
      <c r="G237" s="75"/>
      <c r="H237" s="75"/>
      <c r="I237" s="75"/>
      <c r="J237" s="75"/>
      <c r="K237" s="75"/>
    </row>
    <row r="238" spans="1:11">
      <c r="A238" s="75"/>
      <c r="B238" s="75"/>
      <c r="C238" s="75"/>
      <c r="D238" s="75"/>
      <c r="E238" s="270"/>
      <c r="F238" s="75"/>
      <c r="G238" s="75"/>
      <c r="H238" s="75"/>
      <c r="I238" s="75"/>
      <c r="J238" s="75"/>
      <c r="K238" s="75"/>
    </row>
    <row r="239" spans="1:11">
      <c r="A239" s="75"/>
      <c r="B239" s="75"/>
      <c r="C239" s="75"/>
      <c r="D239" s="75"/>
      <c r="E239" s="270"/>
      <c r="F239" s="75"/>
      <c r="G239" s="75"/>
      <c r="H239" s="75"/>
      <c r="I239" s="75"/>
      <c r="J239" s="75"/>
      <c r="K239" s="75"/>
    </row>
    <row r="240" spans="1:11">
      <c r="A240" s="75"/>
      <c r="B240" s="75"/>
      <c r="C240" s="75"/>
      <c r="D240" s="75"/>
      <c r="E240" s="270"/>
      <c r="F240" s="75"/>
      <c r="G240" s="75"/>
      <c r="H240" s="75"/>
      <c r="I240" s="75"/>
      <c r="J240" s="75"/>
      <c r="K240" s="75"/>
    </row>
    <row r="241" spans="1:11">
      <c r="A241" s="75"/>
      <c r="B241" s="75"/>
      <c r="C241" s="75"/>
      <c r="D241" s="75"/>
      <c r="E241" s="270"/>
      <c r="F241" s="75"/>
      <c r="G241" s="75"/>
      <c r="H241" s="75"/>
      <c r="I241" s="75"/>
      <c r="J241" s="75"/>
      <c r="K241" s="75"/>
    </row>
    <row r="242" spans="1:11">
      <c r="A242" s="75"/>
      <c r="B242" s="75"/>
      <c r="C242" s="75"/>
      <c r="D242" s="75"/>
      <c r="E242" s="270"/>
      <c r="F242" s="75"/>
      <c r="G242" s="75"/>
      <c r="H242" s="75"/>
      <c r="I242" s="75"/>
      <c r="J242" s="75"/>
      <c r="K242" s="75"/>
    </row>
    <row r="243" spans="1:11">
      <c r="A243" s="75"/>
      <c r="B243" s="75"/>
      <c r="C243" s="75"/>
      <c r="D243" s="75"/>
      <c r="E243" s="270"/>
      <c r="F243" s="75"/>
      <c r="G243" s="75"/>
      <c r="H243" s="75"/>
      <c r="I243" s="75"/>
      <c r="J243" s="75"/>
      <c r="K243" s="75"/>
    </row>
    <row r="244" spans="1:11">
      <c r="A244" s="75"/>
      <c r="B244" s="75"/>
      <c r="C244" s="75"/>
      <c r="D244" s="75"/>
      <c r="E244" s="270"/>
      <c r="F244" s="75"/>
      <c r="G244" s="75"/>
      <c r="H244" s="75"/>
      <c r="I244" s="75"/>
      <c r="J244" s="75"/>
      <c r="K244" s="75"/>
    </row>
    <row r="245" spans="1:11">
      <c r="A245" s="75"/>
      <c r="B245" s="75"/>
      <c r="C245" s="75"/>
      <c r="D245" s="75"/>
      <c r="E245" s="270"/>
      <c r="F245" s="75"/>
      <c r="G245" s="75"/>
      <c r="H245" s="75"/>
      <c r="I245" s="75"/>
      <c r="J245" s="75"/>
      <c r="K245" s="75"/>
    </row>
    <row r="246" spans="1:11">
      <c r="A246" s="75"/>
      <c r="B246" s="75"/>
      <c r="C246" s="75"/>
      <c r="D246" s="75"/>
      <c r="E246" s="270"/>
      <c r="F246" s="75"/>
      <c r="G246" s="75"/>
      <c r="H246" s="75"/>
      <c r="I246" s="75"/>
      <c r="J246" s="75"/>
      <c r="K246" s="75"/>
    </row>
    <row r="247" spans="1:11">
      <c r="A247" s="75"/>
      <c r="B247" s="75"/>
      <c r="C247" s="75"/>
      <c r="D247" s="75"/>
      <c r="E247" s="270"/>
      <c r="F247" s="75"/>
      <c r="G247" s="75"/>
      <c r="H247" s="75"/>
      <c r="I247" s="75"/>
      <c r="J247" s="75"/>
      <c r="K247" s="75"/>
    </row>
    <row r="248" spans="1:11">
      <c r="A248" s="75"/>
      <c r="B248" s="75"/>
      <c r="C248" s="75"/>
      <c r="D248" s="75"/>
      <c r="E248" s="270"/>
      <c r="F248" s="75"/>
      <c r="G248" s="75"/>
      <c r="H248" s="75"/>
      <c r="I248" s="75"/>
      <c r="J248" s="75"/>
      <c r="K248" s="75"/>
    </row>
    <row r="249" spans="1:11">
      <c r="A249" s="75"/>
      <c r="B249" s="75"/>
      <c r="C249" s="75"/>
      <c r="D249" s="75"/>
      <c r="E249" s="270"/>
      <c r="F249" s="75"/>
      <c r="G249" s="75"/>
      <c r="H249" s="75"/>
      <c r="I249" s="75"/>
      <c r="J249" s="75"/>
      <c r="K249" s="75"/>
    </row>
    <row r="250" spans="1:11">
      <c r="A250" s="75"/>
      <c r="B250" s="75"/>
      <c r="C250" s="75"/>
      <c r="D250" s="75"/>
      <c r="E250" s="270"/>
      <c r="F250" s="75"/>
      <c r="G250" s="75"/>
      <c r="H250" s="75"/>
      <c r="I250" s="75"/>
      <c r="J250" s="75"/>
      <c r="K250" s="75"/>
    </row>
    <row r="251" spans="1:11">
      <c r="A251" s="75"/>
      <c r="B251" s="75"/>
      <c r="C251" s="75"/>
      <c r="D251" s="75"/>
      <c r="E251" s="270"/>
      <c r="F251" s="75"/>
      <c r="G251" s="75"/>
      <c r="H251" s="75"/>
      <c r="I251" s="75"/>
      <c r="J251" s="75"/>
      <c r="K251" s="75"/>
    </row>
    <row r="252" spans="1:11">
      <c r="A252" s="75"/>
      <c r="B252" s="75"/>
      <c r="C252" s="75"/>
      <c r="D252" s="75"/>
      <c r="E252" s="270"/>
      <c r="F252" s="75"/>
      <c r="G252" s="75"/>
      <c r="H252" s="75"/>
      <c r="I252" s="75"/>
      <c r="J252" s="75"/>
      <c r="K252" s="75"/>
    </row>
    <row r="253" spans="1:11">
      <c r="A253" s="75"/>
      <c r="B253" s="75"/>
      <c r="C253" s="75"/>
      <c r="D253" s="75"/>
      <c r="E253" s="270"/>
      <c r="F253" s="75"/>
      <c r="G253" s="75"/>
      <c r="H253" s="75"/>
      <c r="I253" s="75"/>
      <c r="J253" s="75"/>
      <c r="K253" s="75"/>
    </row>
    <row r="254" spans="1:11">
      <c r="A254" s="75"/>
      <c r="B254" s="75"/>
      <c r="C254" s="75"/>
      <c r="D254" s="75"/>
      <c r="E254" s="270"/>
      <c r="F254" s="75"/>
      <c r="G254" s="75"/>
      <c r="H254" s="75"/>
      <c r="I254" s="75"/>
      <c r="J254" s="75"/>
      <c r="K254" s="75"/>
    </row>
    <row r="255" spans="1:11">
      <c r="A255" s="75"/>
      <c r="B255" s="75"/>
      <c r="C255" s="75"/>
      <c r="D255" s="75"/>
      <c r="E255" s="270"/>
      <c r="F255" s="75"/>
      <c r="G255" s="75"/>
      <c r="H255" s="75"/>
      <c r="I255" s="75"/>
      <c r="J255" s="75"/>
      <c r="K255" s="75"/>
    </row>
    <row r="256" spans="1:11">
      <c r="A256" s="75"/>
      <c r="B256" s="75"/>
      <c r="C256" s="75"/>
      <c r="D256" s="75"/>
      <c r="E256" s="270"/>
      <c r="F256" s="75"/>
      <c r="G256" s="75"/>
      <c r="H256" s="75"/>
      <c r="I256" s="75"/>
      <c r="J256" s="75"/>
      <c r="K256" s="75"/>
    </row>
    <row r="257" spans="1:11">
      <c r="A257" s="75"/>
      <c r="B257" s="75"/>
      <c r="C257" s="75"/>
      <c r="D257" s="75"/>
      <c r="E257" s="270"/>
      <c r="F257" s="75"/>
      <c r="G257" s="75"/>
      <c r="H257" s="75"/>
      <c r="I257" s="75"/>
      <c r="J257" s="75"/>
      <c r="K257" s="75"/>
    </row>
    <row r="258" spans="1:11">
      <c r="A258" s="75"/>
      <c r="B258" s="75"/>
      <c r="C258" s="75"/>
      <c r="D258" s="75"/>
      <c r="E258" s="270"/>
      <c r="F258" s="75"/>
      <c r="G258" s="75"/>
      <c r="H258" s="75"/>
      <c r="I258" s="75"/>
      <c r="J258" s="75"/>
      <c r="K258" s="75"/>
    </row>
    <row r="259" spans="1:11">
      <c r="A259" s="75"/>
      <c r="B259" s="75"/>
      <c r="C259" s="75"/>
      <c r="D259" s="75"/>
      <c r="E259" s="270"/>
      <c r="F259" s="75"/>
      <c r="G259" s="75"/>
      <c r="H259" s="75"/>
      <c r="I259" s="75"/>
      <c r="J259" s="75"/>
      <c r="K259" s="75"/>
    </row>
    <row r="260" spans="1:11">
      <c r="A260" s="75"/>
      <c r="B260" s="75"/>
      <c r="C260" s="75"/>
      <c r="D260" s="75"/>
      <c r="E260" s="270"/>
      <c r="F260" s="75"/>
      <c r="G260" s="75"/>
      <c r="H260" s="75"/>
      <c r="I260" s="75"/>
      <c r="J260" s="75"/>
      <c r="K260" s="75"/>
    </row>
    <row r="261" spans="1:11">
      <c r="A261" s="75"/>
      <c r="B261" s="75"/>
      <c r="C261" s="75"/>
      <c r="D261" s="75"/>
      <c r="E261" s="270"/>
      <c r="F261" s="75"/>
      <c r="G261" s="75"/>
      <c r="H261" s="75"/>
      <c r="I261" s="75"/>
      <c r="J261" s="75"/>
      <c r="K261" s="75"/>
    </row>
    <row r="262" spans="1:11">
      <c r="A262" s="75"/>
      <c r="B262" s="75"/>
      <c r="C262" s="75"/>
      <c r="D262" s="75"/>
      <c r="E262" s="270"/>
      <c r="F262" s="75"/>
      <c r="G262" s="75"/>
      <c r="H262" s="75"/>
      <c r="I262" s="75"/>
      <c r="J262" s="75"/>
      <c r="K262" s="75"/>
    </row>
    <row r="263" spans="1:11">
      <c r="A263" s="75"/>
      <c r="B263" s="75"/>
      <c r="C263" s="75"/>
      <c r="D263" s="75"/>
      <c r="E263" s="270"/>
      <c r="F263" s="75"/>
      <c r="G263" s="75"/>
      <c r="H263" s="75"/>
      <c r="I263" s="75"/>
      <c r="J263" s="75"/>
      <c r="K263" s="75"/>
    </row>
    <row r="264" spans="1:11">
      <c r="A264" s="75"/>
      <c r="B264" s="75"/>
      <c r="C264" s="75"/>
      <c r="D264" s="75"/>
      <c r="E264" s="270"/>
      <c r="F264" s="75"/>
      <c r="G264" s="75"/>
      <c r="H264" s="75"/>
      <c r="I264" s="75"/>
      <c r="J264" s="75"/>
      <c r="K264" s="75"/>
    </row>
    <row r="265" spans="1:11">
      <c r="A265" s="75"/>
      <c r="B265" s="75"/>
      <c r="C265" s="75"/>
      <c r="D265" s="75"/>
      <c r="E265" s="270"/>
      <c r="F265" s="75"/>
      <c r="G265" s="75"/>
      <c r="H265" s="75"/>
      <c r="I265" s="75"/>
      <c r="J265" s="75"/>
      <c r="K265" s="75"/>
    </row>
    <row r="266" spans="1:11">
      <c r="A266" s="75"/>
      <c r="B266" s="75"/>
      <c r="C266" s="75"/>
      <c r="D266" s="75"/>
      <c r="E266" s="270"/>
      <c r="F266" s="75"/>
      <c r="G266" s="75"/>
      <c r="H266" s="75"/>
      <c r="I266" s="75"/>
      <c r="J266" s="75"/>
      <c r="K266" s="75"/>
    </row>
    <row r="267" spans="1:11">
      <c r="A267" s="75"/>
      <c r="B267" s="75"/>
      <c r="C267" s="75"/>
      <c r="D267" s="75"/>
      <c r="E267" s="270"/>
      <c r="F267" s="75"/>
      <c r="G267" s="75"/>
      <c r="H267" s="75"/>
      <c r="I267" s="75"/>
      <c r="J267" s="75"/>
      <c r="K267" s="75"/>
    </row>
    <row r="268" spans="1:11">
      <c r="A268" s="75"/>
      <c r="B268" s="75"/>
      <c r="C268" s="75"/>
      <c r="D268" s="75"/>
      <c r="E268" s="270"/>
      <c r="F268" s="75"/>
      <c r="G268" s="75"/>
      <c r="H268" s="75"/>
      <c r="I268" s="75"/>
      <c r="J268" s="75"/>
      <c r="K268" s="75"/>
    </row>
    <row r="269" spans="1:11">
      <c r="A269" s="75"/>
      <c r="B269" s="75"/>
      <c r="C269" s="75"/>
      <c r="D269" s="75"/>
      <c r="E269" s="270"/>
      <c r="F269" s="75"/>
      <c r="G269" s="75"/>
      <c r="H269" s="75"/>
      <c r="I269" s="75"/>
      <c r="J269" s="75"/>
      <c r="K269" s="75"/>
    </row>
    <row r="270" spans="1:11">
      <c r="A270" s="75"/>
      <c r="B270" s="75"/>
      <c r="C270" s="75"/>
      <c r="D270" s="75"/>
      <c r="E270" s="270"/>
      <c r="F270" s="75"/>
      <c r="G270" s="75"/>
      <c r="H270" s="75"/>
      <c r="I270" s="75"/>
      <c r="J270" s="75"/>
      <c r="K270" s="75"/>
    </row>
    <row r="271" spans="1:11">
      <c r="A271" s="75"/>
      <c r="B271" s="75"/>
      <c r="C271" s="75"/>
      <c r="D271" s="75"/>
      <c r="E271" s="270"/>
      <c r="F271" s="75"/>
      <c r="G271" s="75"/>
      <c r="H271" s="75"/>
      <c r="I271" s="75"/>
      <c r="J271" s="75"/>
      <c r="K271" s="75"/>
    </row>
    <row r="272" spans="1:11">
      <c r="A272" s="75"/>
      <c r="B272" s="75"/>
      <c r="C272" s="75"/>
      <c r="D272" s="75"/>
      <c r="E272" s="270"/>
      <c r="F272" s="75"/>
      <c r="G272" s="75"/>
      <c r="H272" s="75"/>
      <c r="I272" s="75"/>
      <c r="J272" s="75"/>
      <c r="K272" s="75"/>
    </row>
    <row r="273" spans="1:11">
      <c r="A273" s="75"/>
      <c r="B273" s="75"/>
      <c r="C273" s="75"/>
      <c r="D273" s="75"/>
      <c r="E273" s="270"/>
      <c r="F273" s="75"/>
      <c r="G273" s="75"/>
      <c r="H273" s="75"/>
      <c r="I273" s="75"/>
      <c r="J273" s="75"/>
      <c r="K273" s="75"/>
    </row>
    <row r="274" spans="1:11">
      <c r="A274" s="75"/>
      <c r="B274" s="75"/>
      <c r="C274" s="75"/>
      <c r="D274" s="75"/>
      <c r="E274" s="270"/>
      <c r="F274" s="75"/>
      <c r="G274" s="75"/>
      <c r="H274" s="75"/>
      <c r="I274" s="75"/>
      <c r="J274" s="75"/>
      <c r="K274" s="75"/>
    </row>
    <row r="275" spans="1:11">
      <c r="A275" s="75"/>
      <c r="B275" s="75"/>
      <c r="C275" s="75"/>
      <c r="D275" s="75"/>
      <c r="E275" s="270"/>
      <c r="F275" s="75"/>
      <c r="G275" s="75"/>
      <c r="H275" s="75"/>
      <c r="I275" s="75"/>
      <c r="J275" s="75"/>
      <c r="K275" s="75"/>
    </row>
    <row r="276" spans="1:11">
      <c r="A276" s="75"/>
      <c r="B276" s="75"/>
      <c r="C276" s="75"/>
      <c r="D276" s="75"/>
      <c r="E276" s="270"/>
      <c r="F276" s="75"/>
      <c r="G276" s="75"/>
      <c r="H276" s="75"/>
      <c r="I276" s="75"/>
      <c r="J276" s="75"/>
      <c r="K276" s="75"/>
    </row>
    <row r="277" spans="1:11">
      <c r="A277" s="75"/>
      <c r="B277" s="75"/>
      <c r="C277" s="75"/>
      <c r="D277" s="75"/>
      <c r="E277" s="270"/>
      <c r="F277" s="75"/>
      <c r="G277" s="75"/>
      <c r="H277" s="75"/>
      <c r="I277" s="75"/>
      <c r="J277" s="75"/>
      <c r="K277" s="75"/>
    </row>
    <row r="278" spans="1:11">
      <c r="A278" s="75"/>
      <c r="B278" s="75"/>
      <c r="C278" s="75"/>
      <c r="D278" s="75"/>
      <c r="E278" s="270"/>
      <c r="F278" s="75"/>
      <c r="G278" s="75"/>
      <c r="H278" s="75"/>
      <c r="I278" s="75"/>
      <c r="J278" s="75"/>
      <c r="K278" s="75"/>
    </row>
    <row r="279" spans="1:11">
      <c r="A279" s="75"/>
      <c r="B279" s="75"/>
      <c r="C279" s="75"/>
      <c r="D279" s="75"/>
      <c r="E279" s="270"/>
      <c r="F279" s="75"/>
      <c r="G279" s="75"/>
      <c r="H279" s="75"/>
      <c r="I279" s="75"/>
      <c r="J279" s="75"/>
      <c r="K279" s="75"/>
    </row>
    <row r="280" spans="1:11">
      <c r="A280" s="75"/>
      <c r="B280" s="75"/>
      <c r="C280" s="75"/>
      <c r="D280" s="75"/>
      <c r="E280" s="270"/>
      <c r="F280" s="75"/>
      <c r="G280" s="75"/>
      <c r="H280" s="75"/>
      <c r="I280" s="75"/>
      <c r="J280" s="75"/>
      <c r="K280" s="75"/>
    </row>
    <row r="281" spans="1:11">
      <c r="A281" s="75"/>
      <c r="B281" s="75"/>
      <c r="C281" s="75"/>
      <c r="D281" s="75"/>
      <c r="E281" s="270"/>
      <c r="F281" s="75"/>
      <c r="G281" s="75"/>
      <c r="H281" s="75"/>
      <c r="I281" s="75"/>
      <c r="J281" s="75"/>
      <c r="K281" s="75"/>
    </row>
    <row r="282" spans="1:11">
      <c r="A282" s="75"/>
      <c r="B282" s="75"/>
      <c r="C282" s="75"/>
      <c r="D282" s="75"/>
      <c r="E282" s="270"/>
      <c r="F282" s="75"/>
      <c r="G282" s="75"/>
      <c r="H282" s="75"/>
      <c r="I282" s="75"/>
      <c r="J282" s="75"/>
      <c r="K282" s="75"/>
    </row>
    <row r="283" spans="1:11">
      <c r="A283" s="75"/>
      <c r="B283" s="75"/>
      <c r="C283" s="75"/>
      <c r="D283" s="75"/>
      <c r="E283" s="270"/>
      <c r="F283" s="75"/>
      <c r="G283" s="75"/>
      <c r="H283" s="75"/>
      <c r="I283" s="75"/>
      <c r="J283" s="75"/>
      <c r="K283" s="75"/>
    </row>
    <row r="284" spans="1:11">
      <c r="A284" s="75"/>
      <c r="B284" s="75"/>
      <c r="C284" s="75"/>
      <c r="D284" s="75"/>
      <c r="E284" s="270"/>
      <c r="F284" s="75"/>
      <c r="G284" s="75"/>
      <c r="H284" s="75"/>
      <c r="I284" s="75"/>
      <c r="J284" s="75"/>
      <c r="K284" s="75"/>
    </row>
    <row r="285" spans="1:11">
      <c r="A285" s="75"/>
      <c r="B285" s="75"/>
      <c r="C285" s="75"/>
      <c r="D285" s="75"/>
      <c r="E285" s="270"/>
      <c r="F285" s="75"/>
      <c r="G285" s="75"/>
      <c r="H285" s="75"/>
      <c r="I285" s="75"/>
      <c r="J285" s="75"/>
      <c r="K285" s="75"/>
    </row>
    <row r="286" spans="1:11">
      <c r="A286" s="75"/>
      <c r="B286" s="75"/>
      <c r="C286" s="75"/>
      <c r="D286" s="75"/>
      <c r="E286" s="270"/>
      <c r="F286" s="75"/>
      <c r="G286" s="75"/>
      <c r="H286" s="75"/>
      <c r="I286" s="75"/>
      <c r="J286" s="75"/>
      <c r="K286" s="75"/>
    </row>
    <row r="287" spans="1:11">
      <c r="A287" s="75"/>
      <c r="B287" s="75"/>
      <c r="C287" s="75"/>
      <c r="D287" s="75"/>
      <c r="E287" s="270"/>
      <c r="F287" s="75"/>
      <c r="G287" s="75"/>
      <c r="H287" s="75"/>
      <c r="I287" s="75"/>
      <c r="J287" s="75"/>
      <c r="K287" s="75"/>
    </row>
    <row r="288" spans="1:11">
      <c r="A288" s="75"/>
      <c r="B288" s="75"/>
      <c r="C288" s="75"/>
      <c r="D288" s="75"/>
      <c r="E288" s="270"/>
      <c r="F288" s="75"/>
      <c r="G288" s="75"/>
      <c r="H288" s="75"/>
      <c r="I288" s="75"/>
      <c r="J288" s="75"/>
      <c r="K288" s="75"/>
    </row>
    <row r="289" spans="1:11">
      <c r="A289" s="75"/>
      <c r="B289" s="75"/>
      <c r="C289" s="75"/>
      <c r="D289" s="75"/>
      <c r="E289" s="270"/>
      <c r="F289" s="75"/>
      <c r="G289" s="75"/>
      <c r="H289" s="75"/>
      <c r="I289" s="75"/>
      <c r="J289" s="75"/>
      <c r="K289" s="75"/>
    </row>
    <row r="290" spans="1:11">
      <c r="A290" s="75"/>
      <c r="B290" s="75"/>
      <c r="C290" s="75"/>
      <c r="D290" s="75"/>
      <c r="E290" s="270"/>
      <c r="F290" s="75"/>
      <c r="G290" s="75"/>
      <c r="H290" s="75"/>
      <c r="I290" s="75"/>
      <c r="J290" s="75"/>
      <c r="K290" s="75"/>
    </row>
    <row r="291" spans="1:11">
      <c r="A291" s="75"/>
      <c r="B291" s="75"/>
      <c r="C291" s="75"/>
      <c r="D291" s="75"/>
      <c r="E291" s="270"/>
      <c r="F291" s="75"/>
      <c r="G291" s="75"/>
      <c r="H291" s="75"/>
      <c r="I291" s="75"/>
      <c r="J291" s="75"/>
      <c r="K291" s="75"/>
    </row>
    <row r="292" spans="1:11">
      <c r="A292" s="75"/>
      <c r="B292" s="75"/>
      <c r="C292" s="75"/>
      <c r="D292" s="75"/>
      <c r="E292" s="270"/>
      <c r="F292" s="75"/>
      <c r="G292" s="75"/>
      <c r="H292" s="75"/>
      <c r="I292" s="75"/>
      <c r="J292" s="75"/>
      <c r="K292" s="75"/>
    </row>
    <row r="293" spans="1:11">
      <c r="A293" s="75"/>
      <c r="B293" s="75"/>
      <c r="C293" s="75"/>
      <c r="D293" s="75"/>
      <c r="E293" s="270"/>
      <c r="F293" s="75"/>
      <c r="G293" s="75"/>
      <c r="H293" s="75"/>
      <c r="I293" s="75"/>
      <c r="J293" s="75"/>
      <c r="K293" s="75"/>
    </row>
    <row r="294" spans="1:11">
      <c r="A294" s="75"/>
      <c r="B294" s="75"/>
      <c r="C294" s="75"/>
      <c r="D294" s="75"/>
      <c r="E294" s="270"/>
      <c r="F294" s="75"/>
      <c r="G294" s="75"/>
      <c r="H294" s="75"/>
      <c r="I294" s="75"/>
      <c r="J294" s="75"/>
      <c r="K294" s="75"/>
    </row>
    <row r="295" spans="1:11">
      <c r="A295" s="75"/>
      <c r="B295" s="75"/>
      <c r="C295" s="75"/>
      <c r="D295" s="75"/>
      <c r="E295" s="270"/>
      <c r="F295" s="75"/>
      <c r="G295" s="75"/>
      <c r="H295" s="75"/>
      <c r="I295" s="75"/>
      <c r="J295" s="75"/>
      <c r="K295" s="75"/>
    </row>
    <row r="296" spans="1:11">
      <c r="A296" s="75"/>
      <c r="B296" s="75"/>
      <c r="C296" s="75"/>
      <c r="D296" s="75"/>
      <c r="E296" s="270"/>
      <c r="F296" s="75"/>
      <c r="G296" s="75"/>
      <c r="H296" s="75"/>
      <c r="I296" s="75"/>
      <c r="J296" s="75"/>
      <c r="K296" s="75"/>
    </row>
    <row r="297" spans="1:11">
      <c r="A297" s="75"/>
      <c r="B297" s="75"/>
      <c r="C297" s="75"/>
      <c r="D297" s="75"/>
      <c r="E297" s="270"/>
      <c r="F297" s="75"/>
      <c r="G297" s="75"/>
      <c r="H297" s="75"/>
      <c r="I297" s="75"/>
      <c r="J297" s="75"/>
      <c r="K297" s="75"/>
    </row>
    <row r="298" spans="1:11">
      <c r="A298" s="75"/>
      <c r="B298" s="75"/>
      <c r="C298" s="75"/>
      <c r="D298" s="75"/>
      <c r="E298" s="270"/>
      <c r="F298" s="75"/>
      <c r="G298" s="75"/>
      <c r="H298" s="75"/>
      <c r="I298" s="75"/>
      <c r="J298" s="75"/>
      <c r="K298" s="75"/>
    </row>
    <row r="299" spans="1:11">
      <c r="A299" s="75"/>
      <c r="B299" s="75"/>
      <c r="C299" s="75"/>
      <c r="D299" s="75"/>
      <c r="E299" s="270"/>
      <c r="F299" s="75"/>
      <c r="G299" s="75"/>
      <c r="H299" s="75"/>
      <c r="I299" s="75"/>
      <c r="J299" s="75"/>
      <c r="K299" s="75"/>
    </row>
    <row r="300" spans="1:11">
      <c r="A300" s="75"/>
      <c r="B300" s="75"/>
      <c r="C300" s="75"/>
      <c r="D300" s="75"/>
      <c r="E300" s="270"/>
      <c r="F300" s="75"/>
      <c r="G300" s="75"/>
      <c r="H300" s="75"/>
      <c r="I300" s="75"/>
      <c r="J300" s="75"/>
      <c r="K300" s="75"/>
    </row>
    <row r="301" spans="1:11">
      <c r="A301" s="75"/>
      <c r="B301" s="75"/>
      <c r="C301" s="75"/>
      <c r="D301" s="75"/>
      <c r="E301" s="270"/>
      <c r="F301" s="75"/>
      <c r="G301" s="75"/>
      <c r="H301" s="75"/>
      <c r="I301" s="75"/>
      <c r="J301" s="75"/>
      <c r="K301" s="75"/>
    </row>
    <row r="302" spans="1:11">
      <c r="A302" s="75"/>
      <c r="B302" s="75"/>
      <c r="C302" s="75"/>
      <c r="D302" s="75"/>
      <c r="E302" s="270"/>
      <c r="F302" s="75"/>
      <c r="G302" s="75"/>
      <c r="H302" s="75"/>
      <c r="I302" s="75"/>
      <c r="J302" s="75"/>
      <c r="K302" s="75"/>
    </row>
    <row r="303" spans="1:11">
      <c r="A303" s="75"/>
      <c r="B303" s="75"/>
      <c r="C303" s="75"/>
      <c r="D303" s="75"/>
      <c r="E303" s="270"/>
      <c r="F303" s="75"/>
      <c r="G303" s="75"/>
      <c r="H303" s="75"/>
      <c r="I303" s="75"/>
      <c r="J303" s="75"/>
      <c r="K303" s="75"/>
    </row>
    <row r="304" spans="1:11">
      <c r="A304" s="75"/>
      <c r="B304" s="75"/>
      <c r="C304" s="75"/>
      <c r="D304" s="75"/>
      <c r="E304" s="270"/>
      <c r="F304" s="75"/>
      <c r="G304" s="75"/>
      <c r="H304" s="75"/>
      <c r="I304" s="75"/>
      <c r="J304" s="75"/>
      <c r="K304" s="75"/>
    </row>
    <row r="305" spans="1:11">
      <c r="A305" s="75"/>
      <c r="B305" s="75"/>
      <c r="C305" s="75"/>
      <c r="D305" s="75"/>
      <c r="E305" s="270"/>
      <c r="F305" s="75"/>
      <c r="G305" s="75"/>
      <c r="H305" s="75"/>
      <c r="I305" s="75"/>
      <c r="J305" s="75"/>
      <c r="K305" s="75"/>
    </row>
    <row r="306" spans="1:11">
      <c r="A306" s="75"/>
      <c r="B306" s="75"/>
      <c r="C306" s="75"/>
      <c r="D306" s="75"/>
      <c r="E306" s="270"/>
      <c r="F306" s="75"/>
      <c r="G306" s="75"/>
      <c r="H306" s="75"/>
      <c r="I306" s="75"/>
      <c r="J306" s="75"/>
      <c r="K306" s="75"/>
    </row>
    <row r="307" spans="1:11">
      <c r="A307" s="75"/>
      <c r="B307" s="75"/>
      <c r="C307" s="75"/>
      <c r="D307" s="75"/>
      <c r="E307" s="270"/>
      <c r="F307" s="75"/>
      <c r="G307" s="75"/>
      <c r="H307" s="75"/>
      <c r="I307" s="75"/>
      <c r="J307" s="75"/>
      <c r="K307" s="75"/>
    </row>
    <row r="308" spans="1:11">
      <c r="A308" s="75"/>
      <c r="B308" s="75"/>
      <c r="C308" s="75"/>
      <c r="D308" s="75"/>
      <c r="E308" s="270"/>
      <c r="F308" s="75"/>
      <c r="G308" s="75"/>
      <c r="H308" s="75"/>
      <c r="I308" s="75"/>
      <c r="J308" s="75"/>
      <c r="K308" s="75"/>
    </row>
    <row r="309" spans="1:11">
      <c r="A309" s="75"/>
      <c r="B309" s="75"/>
      <c r="C309" s="75"/>
      <c r="D309" s="75"/>
      <c r="E309" s="270"/>
      <c r="F309" s="75"/>
      <c r="G309" s="75"/>
      <c r="H309" s="75"/>
      <c r="I309" s="75"/>
      <c r="J309" s="75"/>
      <c r="K309" s="75"/>
    </row>
    <row r="310" spans="1:11">
      <c r="A310" s="75"/>
      <c r="B310" s="75"/>
      <c r="C310" s="75"/>
      <c r="D310" s="75"/>
      <c r="E310" s="270"/>
      <c r="F310" s="75"/>
      <c r="G310" s="75"/>
      <c r="H310" s="75"/>
      <c r="I310" s="75"/>
      <c r="J310" s="75"/>
      <c r="K310" s="75"/>
    </row>
    <row r="311" spans="1:11">
      <c r="A311" s="75"/>
      <c r="B311" s="75"/>
      <c r="C311" s="75"/>
      <c r="D311" s="75"/>
      <c r="E311" s="270"/>
      <c r="F311" s="75"/>
      <c r="G311" s="75"/>
      <c r="H311" s="75"/>
      <c r="I311" s="75"/>
      <c r="J311" s="75"/>
      <c r="K311" s="75"/>
    </row>
    <row r="312" spans="1:11">
      <c r="A312" s="75"/>
      <c r="B312" s="75"/>
      <c r="C312" s="75"/>
      <c r="D312" s="75"/>
      <c r="E312" s="270"/>
      <c r="F312" s="75"/>
      <c r="G312" s="75"/>
      <c r="H312" s="75"/>
      <c r="I312" s="75"/>
      <c r="J312" s="75"/>
      <c r="K312" s="75"/>
    </row>
    <row r="313" spans="1:11">
      <c r="A313" s="75"/>
      <c r="B313" s="75"/>
      <c r="C313" s="75"/>
      <c r="D313" s="75"/>
      <c r="E313" s="270"/>
      <c r="F313" s="75"/>
      <c r="G313" s="75"/>
      <c r="H313" s="75"/>
      <c r="I313" s="75"/>
      <c r="J313" s="75"/>
      <c r="K313" s="75"/>
    </row>
    <row r="314" spans="1:11">
      <c r="A314" s="75"/>
      <c r="B314" s="75"/>
      <c r="C314" s="75"/>
      <c r="D314" s="75"/>
      <c r="E314" s="270"/>
      <c r="F314" s="75"/>
      <c r="G314" s="75"/>
      <c r="H314" s="75"/>
      <c r="I314" s="75"/>
      <c r="J314" s="75"/>
      <c r="K314" s="75"/>
    </row>
    <row r="315" spans="1:11">
      <c r="A315" s="75"/>
      <c r="B315" s="75"/>
      <c r="C315" s="75"/>
      <c r="D315" s="75"/>
      <c r="E315" s="270"/>
      <c r="F315" s="75"/>
      <c r="G315" s="75"/>
      <c r="H315" s="75"/>
      <c r="I315" s="75"/>
      <c r="J315" s="75"/>
      <c r="K315" s="75"/>
    </row>
    <row r="316" spans="1:11">
      <c r="A316" s="75"/>
      <c r="B316" s="75"/>
      <c r="C316" s="75"/>
      <c r="D316" s="75"/>
      <c r="E316" s="270"/>
      <c r="F316" s="75"/>
      <c r="G316" s="75"/>
      <c r="H316" s="75"/>
      <c r="I316" s="75"/>
      <c r="J316" s="75"/>
      <c r="K316" s="75"/>
    </row>
    <row r="317" spans="1:11">
      <c r="A317" s="75"/>
      <c r="B317" s="75"/>
      <c r="C317" s="75"/>
      <c r="D317" s="75"/>
      <c r="E317" s="270"/>
      <c r="F317" s="75"/>
      <c r="G317" s="75"/>
      <c r="H317" s="75"/>
      <c r="I317" s="75"/>
      <c r="J317" s="75"/>
      <c r="K317" s="75"/>
    </row>
    <row r="318" spans="1:11">
      <c r="A318" s="75"/>
      <c r="B318" s="75"/>
      <c r="C318" s="75"/>
      <c r="D318" s="75"/>
      <c r="E318" s="270"/>
      <c r="F318" s="75"/>
      <c r="G318" s="75"/>
      <c r="H318" s="75"/>
      <c r="I318" s="75"/>
      <c r="J318" s="75"/>
      <c r="K318" s="75"/>
    </row>
    <row r="319" spans="1:11">
      <c r="A319" s="75"/>
      <c r="B319" s="75"/>
      <c r="C319" s="75"/>
      <c r="D319" s="75"/>
      <c r="E319" s="270"/>
      <c r="F319" s="75"/>
      <c r="G319" s="75"/>
      <c r="H319" s="75"/>
      <c r="I319" s="75"/>
      <c r="J319" s="75"/>
      <c r="K319" s="75"/>
    </row>
    <row r="320" spans="1:11">
      <c r="A320" s="75"/>
      <c r="B320" s="75"/>
      <c r="C320" s="75"/>
      <c r="D320" s="75"/>
      <c r="E320" s="270"/>
      <c r="F320" s="75"/>
      <c r="G320" s="75"/>
      <c r="H320" s="75"/>
      <c r="I320" s="75"/>
      <c r="J320" s="75"/>
      <c r="K320" s="75"/>
    </row>
    <row r="321" spans="1:11">
      <c r="A321" s="75"/>
      <c r="B321" s="75"/>
      <c r="C321" s="75"/>
      <c r="D321" s="75"/>
      <c r="E321" s="270"/>
      <c r="F321" s="75"/>
      <c r="G321" s="75"/>
      <c r="H321" s="75"/>
      <c r="I321" s="75"/>
      <c r="J321" s="75"/>
      <c r="K321" s="75"/>
    </row>
    <row r="322" spans="1:11">
      <c r="A322" s="75"/>
      <c r="B322" s="75"/>
      <c r="C322" s="75"/>
      <c r="D322" s="75"/>
      <c r="E322" s="270"/>
      <c r="F322" s="75"/>
      <c r="G322" s="75"/>
      <c r="H322" s="75"/>
      <c r="I322" s="75"/>
      <c r="J322" s="75"/>
      <c r="K322" s="75"/>
    </row>
    <row r="323" spans="1:11">
      <c r="A323" s="75"/>
      <c r="B323" s="75"/>
      <c r="C323" s="75"/>
      <c r="D323" s="75"/>
      <c r="E323" s="270"/>
      <c r="F323" s="75"/>
      <c r="G323" s="75"/>
      <c r="H323" s="75"/>
      <c r="I323" s="75"/>
      <c r="J323" s="75"/>
      <c r="K323" s="75"/>
    </row>
    <row r="324" spans="1:11">
      <c r="A324" s="75"/>
      <c r="B324" s="75"/>
      <c r="C324" s="75"/>
      <c r="D324" s="75"/>
      <c r="E324" s="270"/>
      <c r="F324" s="75"/>
      <c r="G324" s="75"/>
      <c r="H324" s="75"/>
      <c r="I324" s="75"/>
      <c r="J324" s="75"/>
      <c r="K324" s="75"/>
    </row>
    <row r="325" spans="1:11">
      <c r="A325" s="75"/>
      <c r="B325" s="75"/>
      <c r="C325" s="75"/>
      <c r="D325" s="75"/>
      <c r="E325" s="270"/>
      <c r="F325" s="75"/>
      <c r="G325" s="75"/>
      <c r="H325" s="75"/>
      <c r="I325" s="75"/>
      <c r="J325" s="75"/>
      <c r="K325" s="75"/>
    </row>
    <row r="326" spans="1:11">
      <c r="A326" s="75"/>
      <c r="B326" s="75"/>
      <c r="C326" s="75"/>
      <c r="D326" s="75"/>
      <c r="E326" s="270"/>
      <c r="F326" s="75"/>
      <c r="G326" s="75"/>
      <c r="H326" s="75"/>
      <c r="I326" s="75"/>
      <c r="J326" s="75"/>
      <c r="K326" s="75"/>
    </row>
    <row r="327" spans="1:11">
      <c r="A327" s="75"/>
      <c r="B327" s="75"/>
      <c r="C327" s="75"/>
      <c r="D327" s="75"/>
      <c r="E327" s="270"/>
      <c r="F327" s="75"/>
      <c r="G327" s="75"/>
      <c r="H327" s="75"/>
      <c r="I327" s="75"/>
      <c r="J327" s="75"/>
      <c r="K327" s="75"/>
    </row>
    <row r="328" spans="1:11">
      <c r="A328" s="75"/>
      <c r="B328" s="75"/>
      <c r="C328" s="75"/>
      <c r="D328" s="75"/>
      <c r="E328" s="270"/>
      <c r="F328" s="75"/>
      <c r="G328" s="75"/>
      <c r="H328" s="75"/>
      <c r="I328" s="75"/>
      <c r="J328" s="75"/>
      <c r="K328" s="75"/>
    </row>
    <row r="329" spans="1:11">
      <c r="A329" s="75"/>
      <c r="B329" s="75"/>
      <c r="C329" s="75"/>
      <c r="D329" s="75"/>
      <c r="E329" s="270"/>
      <c r="F329" s="75"/>
      <c r="G329" s="75"/>
      <c r="H329" s="75"/>
      <c r="I329" s="75"/>
      <c r="J329" s="75"/>
      <c r="K329" s="75"/>
    </row>
    <row r="330" spans="1:11">
      <c r="A330" s="75"/>
      <c r="B330" s="75"/>
      <c r="C330" s="75"/>
      <c r="D330" s="75"/>
      <c r="E330" s="270"/>
      <c r="F330" s="75"/>
      <c r="G330" s="75"/>
      <c r="H330" s="75"/>
      <c r="I330" s="75"/>
      <c r="J330" s="75"/>
      <c r="K330" s="75"/>
    </row>
    <row r="331" spans="1:11">
      <c r="A331" s="75"/>
      <c r="B331" s="75"/>
      <c r="C331" s="75"/>
      <c r="D331" s="75"/>
      <c r="E331" s="270"/>
      <c r="F331" s="75"/>
      <c r="G331" s="75"/>
      <c r="H331" s="75"/>
      <c r="I331" s="75"/>
      <c r="J331" s="75"/>
      <c r="K331" s="75"/>
    </row>
    <row r="332" spans="1:11">
      <c r="A332" s="75"/>
      <c r="B332" s="75"/>
      <c r="C332" s="75"/>
      <c r="D332" s="75"/>
      <c r="E332" s="270"/>
      <c r="F332" s="75"/>
      <c r="G332" s="75"/>
      <c r="H332" s="75"/>
      <c r="I332" s="75"/>
      <c r="J332" s="75"/>
      <c r="K332" s="75"/>
    </row>
    <row r="333" spans="1:11">
      <c r="A333" s="75"/>
      <c r="B333" s="75"/>
      <c r="C333" s="75"/>
      <c r="D333" s="75"/>
      <c r="E333" s="270"/>
      <c r="F333" s="75"/>
      <c r="G333" s="75"/>
      <c r="H333" s="75"/>
      <c r="I333" s="75"/>
      <c r="J333" s="75"/>
      <c r="K333" s="75"/>
    </row>
    <row r="334" spans="1:11">
      <c r="A334" s="75"/>
      <c r="B334" s="75"/>
      <c r="C334" s="75"/>
      <c r="D334" s="75"/>
      <c r="E334" s="270"/>
      <c r="F334" s="75"/>
      <c r="G334" s="75"/>
      <c r="H334" s="75"/>
      <c r="I334" s="75"/>
      <c r="J334" s="75"/>
      <c r="K334" s="75"/>
    </row>
    <row r="335" spans="1:11">
      <c r="A335" s="75"/>
      <c r="B335" s="75"/>
      <c r="C335" s="75"/>
      <c r="D335" s="75"/>
      <c r="E335" s="270"/>
      <c r="F335" s="75"/>
      <c r="G335" s="75"/>
      <c r="H335" s="75"/>
      <c r="I335" s="75"/>
      <c r="J335" s="75"/>
      <c r="K335" s="75"/>
    </row>
    <row r="336" spans="1:11">
      <c r="A336" s="75"/>
      <c r="B336" s="75"/>
      <c r="C336" s="75"/>
      <c r="D336" s="75"/>
      <c r="E336" s="270"/>
      <c r="F336" s="75"/>
      <c r="G336" s="75"/>
      <c r="H336" s="75"/>
      <c r="I336" s="75"/>
      <c r="J336" s="75"/>
      <c r="K336" s="75"/>
    </row>
    <row r="337" spans="1:11">
      <c r="A337" s="75"/>
      <c r="B337" s="75"/>
      <c r="C337" s="75"/>
      <c r="D337" s="75"/>
      <c r="E337" s="270"/>
      <c r="F337" s="75"/>
      <c r="G337" s="75"/>
      <c r="H337" s="75"/>
      <c r="I337" s="75"/>
      <c r="J337" s="75"/>
      <c r="K337" s="75"/>
    </row>
    <row r="338" spans="1:11">
      <c r="A338" s="75"/>
      <c r="B338" s="75"/>
      <c r="C338" s="75"/>
      <c r="D338" s="75"/>
      <c r="E338" s="270"/>
      <c r="F338" s="75"/>
      <c r="G338" s="75"/>
      <c r="H338" s="75"/>
      <c r="I338" s="75"/>
      <c r="J338" s="75"/>
      <c r="K338" s="75"/>
    </row>
    <row r="339" spans="1:11">
      <c r="A339" s="75"/>
      <c r="B339" s="75"/>
      <c r="C339" s="75"/>
      <c r="D339" s="75"/>
      <c r="E339" s="270"/>
      <c r="F339" s="75"/>
      <c r="G339" s="75"/>
      <c r="H339" s="75"/>
      <c r="I339" s="75"/>
      <c r="J339" s="75"/>
      <c r="K339" s="75"/>
    </row>
    <row r="340" spans="1:11">
      <c r="A340" s="75"/>
      <c r="B340" s="75"/>
      <c r="C340" s="75"/>
      <c r="D340" s="75"/>
      <c r="E340" s="270"/>
      <c r="F340" s="75"/>
      <c r="G340" s="75"/>
      <c r="H340" s="75"/>
      <c r="I340" s="75"/>
      <c r="J340" s="75"/>
      <c r="K340" s="75"/>
    </row>
    <row r="341" spans="1:11">
      <c r="A341" s="75"/>
      <c r="B341" s="75"/>
      <c r="C341" s="75"/>
      <c r="D341" s="75"/>
      <c r="E341" s="270"/>
      <c r="F341" s="75"/>
      <c r="G341" s="75"/>
      <c r="H341" s="75"/>
      <c r="I341" s="75"/>
      <c r="J341" s="75"/>
      <c r="K341" s="75"/>
    </row>
    <row r="342" spans="1:11">
      <c r="A342" s="75"/>
      <c r="B342" s="75"/>
      <c r="C342" s="75"/>
      <c r="D342" s="75"/>
      <c r="E342" s="270"/>
      <c r="F342" s="75"/>
      <c r="G342" s="75"/>
      <c r="H342" s="75"/>
      <c r="I342" s="75"/>
      <c r="J342" s="75"/>
      <c r="K342" s="75"/>
    </row>
    <row r="343" spans="1:11">
      <c r="A343" s="75"/>
      <c r="B343" s="75"/>
      <c r="C343" s="75"/>
      <c r="D343" s="75"/>
      <c r="E343" s="270"/>
      <c r="F343" s="75"/>
      <c r="G343" s="75"/>
      <c r="H343" s="75"/>
      <c r="I343" s="75"/>
      <c r="J343" s="75"/>
      <c r="K343" s="75"/>
    </row>
    <row r="344" spans="1:11">
      <c r="A344" s="75"/>
      <c r="B344" s="75"/>
      <c r="C344" s="75"/>
      <c r="D344" s="75"/>
      <c r="E344" s="270"/>
      <c r="F344" s="75"/>
      <c r="G344" s="75"/>
      <c r="H344" s="75"/>
      <c r="I344" s="75"/>
      <c r="J344" s="75"/>
      <c r="K344" s="75"/>
    </row>
    <row r="345" spans="1:11">
      <c r="A345" s="75"/>
      <c r="B345" s="75"/>
      <c r="C345" s="75"/>
      <c r="D345" s="75"/>
      <c r="E345" s="270"/>
      <c r="F345" s="75"/>
      <c r="G345" s="75"/>
      <c r="H345" s="75"/>
      <c r="I345" s="75"/>
      <c r="J345" s="75"/>
      <c r="K345" s="75"/>
    </row>
    <row r="346" spans="1:11">
      <c r="A346" s="75"/>
      <c r="B346" s="75"/>
      <c r="C346" s="75"/>
      <c r="D346" s="75"/>
      <c r="E346" s="270"/>
      <c r="F346" s="75"/>
      <c r="G346" s="75"/>
      <c r="H346" s="75"/>
      <c r="I346" s="75"/>
      <c r="J346" s="75"/>
      <c r="K346" s="75"/>
    </row>
    <row r="347" spans="1:11">
      <c r="A347" s="75"/>
      <c r="B347" s="75"/>
      <c r="C347" s="75"/>
      <c r="D347" s="75"/>
      <c r="E347" s="270"/>
      <c r="F347" s="75"/>
      <c r="G347" s="75"/>
      <c r="H347" s="75"/>
      <c r="I347" s="75"/>
      <c r="J347" s="75"/>
      <c r="K347" s="75"/>
    </row>
    <row r="348" spans="1:11">
      <c r="A348" s="75"/>
      <c r="B348" s="75"/>
      <c r="C348" s="75"/>
      <c r="D348" s="75"/>
      <c r="E348" s="270"/>
      <c r="F348" s="75"/>
      <c r="G348" s="75"/>
      <c r="H348" s="75"/>
      <c r="I348" s="75"/>
      <c r="J348" s="75"/>
      <c r="K348" s="75"/>
    </row>
    <row r="349" spans="1:11">
      <c r="A349" s="75"/>
      <c r="B349" s="75"/>
      <c r="C349" s="75"/>
      <c r="D349" s="75"/>
      <c r="E349" s="270"/>
      <c r="F349" s="75"/>
      <c r="G349" s="75"/>
      <c r="H349" s="75"/>
      <c r="I349" s="75"/>
      <c r="J349" s="75"/>
      <c r="K349" s="75"/>
    </row>
    <row r="350" spans="1:11">
      <c r="A350" s="75"/>
      <c r="B350" s="75"/>
      <c r="C350" s="75"/>
      <c r="D350" s="75"/>
      <c r="E350" s="270"/>
      <c r="F350" s="75"/>
      <c r="G350" s="75"/>
      <c r="H350" s="75"/>
      <c r="I350" s="75"/>
      <c r="J350" s="75"/>
      <c r="K350" s="75"/>
    </row>
    <row r="351" spans="1:11">
      <c r="A351" s="75"/>
      <c r="B351" s="75"/>
      <c r="C351" s="75"/>
      <c r="D351" s="75"/>
      <c r="E351" s="270"/>
      <c r="F351" s="75"/>
      <c r="G351" s="75"/>
      <c r="H351" s="75"/>
      <c r="I351" s="75"/>
      <c r="J351" s="75"/>
      <c r="K351" s="75"/>
    </row>
    <row r="352" spans="1:11">
      <c r="A352" s="75"/>
      <c r="B352" s="75"/>
      <c r="C352" s="75"/>
      <c r="D352" s="75"/>
      <c r="E352" s="270"/>
      <c r="F352" s="75"/>
      <c r="G352" s="75"/>
      <c r="H352" s="75"/>
      <c r="I352" s="75"/>
      <c r="J352" s="75"/>
      <c r="K352" s="75"/>
    </row>
    <row r="353" spans="1:11">
      <c r="A353" s="75"/>
      <c r="B353" s="75"/>
      <c r="C353" s="75"/>
      <c r="D353" s="75"/>
      <c r="E353" s="270"/>
      <c r="F353" s="75"/>
      <c r="G353" s="75"/>
      <c r="H353" s="75"/>
      <c r="I353" s="75"/>
      <c r="J353" s="75"/>
      <c r="K353" s="75"/>
    </row>
    <row r="354" spans="1:11">
      <c r="A354" s="75"/>
      <c r="B354" s="75"/>
      <c r="C354" s="75"/>
      <c r="D354" s="75"/>
      <c r="E354" s="270"/>
      <c r="F354" s="75"/>
      <c r="G354" s="75"/>
      <c r="H354" s="75"/>
      <c r="I354" s="75"/>
      <c r="J354" s="75"/>
      <c r="K354" s="75"/>
    </row>
    <row r="355" spans="1:11">
      <c r="A355" s="75"/>
      <c r="B355" s="75"/>
      <c r="C355" s="75"/>
      <c r="D355" s="75"/>
      <c r="E355" s="270"/>
      <c r="F355" s="75"/>
      <c r="G355" s="75"/>
      <c r="H355" s="75"/>
      <c r="I355" s="75"/>
      <c r="J355" s="75"/>
      <c r="K355" s="75"/>
    </row>
    <row r="356" spans="1:11">
      <c r="A356" s="75"/>
      <c r="B356" s="75"/>
      <c r="C356" s="75"/>
      <c r="D356" s="75"/>
      <c r="E356" s="270"/>
      <c r="F356" s="75"/>
      <c r="G356" s="75"/>
      <c r="H356" s="75"/>
      <c r="I356" s="75"/>
      <c r="J356" s="75"/>
      <c r="K356" s="75"/>
    </row>
    <row r="357" spans="1:11">
      <c r="A357" s="75"/>
      <c r="B357" s="75"/>
      <c r="C357" s="75"/>
      <c r="D357" s="75"/>
      <c r="E357" s="270"/>
      <c r="F357" s="75"/>
      <c r="G357" s="75"/>
      <c r="H357" s="75"/>
      <c r="I357" s="75"/>
      <c r="J357" s="75"/>
      <c r="K357" s="75"/>
    </row>
    <row r="358" spans="1:11">
      <c r="A358" s="75"/>
      <c r="B358" s="75"/>
      <c r="C358" s="75"/>
      <c r="D358" s="75"/>
      <c r="E358" s="270"/>
      <c r="F358" s="75"/>
      <c r="G358" s="75"/>
      <c r="H358" s="75"/>
      <c r="I358" s="75"/>
      <c r="J358" s="75"/>
      <c r="K358" s="75"/>
    </row>
    <row r="359" spans="1:11">
      <c r="A359" s="75"/>
      <c r="B359" s="75"/>
      <c r="C359" s="75"/>
      <c r="D359" s="75"/>
      <c r="E359" s="270"/>
      <c r="F359" s="75"/>
      <c r="G359" s="75"/>
      <c r="H359" s="75"/>
      <c r="I359" s="75"/>
      <c r="J359" s="75"/>
      <c r="K359" s="75"/>
    </row>
    <row r="360" spans="1:11">
      <c r="A360" s="75"/>
      <c r="B360" s="75"/>
      <c r="C360" s="75"/>
      <c r="D360" s="75"/>
      <c r="E360" s="270"/>
      <c r="F360" s="75"/>
      <c r="G360" s="75"/>
      <c r="H360" s="75"/>
      <c r="I360" s="75"/>
      <c r="J360" s="75"/>
      <c r="K360" s="75"/>
    </row>
    <row r="361" spans="1:11">
      <c r="A361" s="75"/>
      <c r="B361" s="75"/>
      <c r="C361" s="75"/>
      <c r="D361" s="75"/>
      <c r="E361" s="270"/>
      <c r="F361" s="75"/>
      <c r="G361" s="75"/>
      <c r="H361" s="75"/>
      <c r="I361" s="75"/>
      <c r="J361" s="75"/>
      <c r="K361" s="75"/>
    </row>
    <row r="362" spans="1:11">
      <c r="A362" s="75"/>
      <c r="B362" s="75"/>
      <c r="C362" s="75"/>
      <c r="D362" s="75"/>
      <c r="E362" s="270"/>
      <c r="F362" s="75"/>
      <c r="G362" s="75"/>
      <c r="H362" s="75"/>
      <c r="I362" s="75"/>
      <c r="J362" s="75"/>
      <c r="K362" s="75"/>
    </row>
    <row r="363" spans="1:11">
      <c r="A363" s="75"/>
      <c r="B363" s="75"/>
      <c r="C363" s="75"/>
      <c r="D363" s="75"/>
      <c r="E363" s="270"/>
      <c r="F363" s="75"/>
      <c r="G363" s="75"/>
      <c r="H363" s="75"/>
      <c r="I363" s="75"/>
      <c r="J363" s="75"/>
      <c r="K363" s="75"/>
    </row>
    <row r="364" spans="1:11">
      <c r="A364" s="75"/>
      <c r="B364" s="75"/>
      <c r="C364" s="75"/>
      <c r="D364" s="75"/>
      <c r="E364" s="270"/>
      <c r="F364" s="75"/>
      <c r="G364" s="75"/>
      <c r="H364" s="75"/>
      <c r="I364" s="75"/>
      <c r="J364" s="75"/>
      <c r="K364" s="75"/>
    </row>
    <row r="365" spans="1:11">
      <c r="A365" s="75"/>
      <c r="B365" s="75"/>
      <c r="C365" s="75"/>
      <c r="D365" s="75"/>
      <c r="E365" s="270"/>
      <c r="F365" s="75"/>
      <c r="G365" s="75"/>
      <c r="H365" s="75"/>
      <c r="I365" s="75"/>
      <c r="J365" s="75"/>
      <c r="K365" s="75"/>
    </row>
    <row r="366" spans="1:11">
      <c r="A366" s="75"/>
      <c r="B366" s="75"/>
      <c r="C366" s="75"/>
      <c r="D366" s="75"/>
      <c r="E366" s="270"/>
      <c r="F366" s="75"/>
      <c r="G366" s="75"/>
      <c r="H366" s="75"/>
      <c r="I366" s="75"/>
      <c r="J366" s="75"/>
      <c r="K366" s="75"/>
    </row>
    <row r="367" spans="1:11">
      <c r="A367" s="75"/>
      <c r="B367" s="75"/>
      <c r="C367" s="75"/>
      <c r="D367" s="75"/>
      <c r="E367" s="270"/>
      <c r="F367" s="75"/>
      <c r="G367" s="75"/>
      <c r="H367" s="75"/>
      <c r="I367" s="75"/>
      <c r="J367" s="75"/>
      <c r="K367" s="75"/>
    </row>
    <row r="368" spans="1:11">
      <c r="A368" s="75"/>
      <c r="B368" s="75"/>
      <c r="C368" s="75"/>
      <c r="D368" s="75"/>
      <c r="E368" s="270"/>
      <c r="F368" s="75"/>
      <c r="G368" s="75"/>
      <c r="H368" s="75"/>
      <c r="I368" s="75"/>
      <c r="J368" s="75"/>
      <c r="K368" s="75"/>
    </row>
    <row r="369" spans="1:11">
      <c r="A369" s="75"/>
      <c r="B369" s="75"/>
      <c r="C369" s="75"/>
      <c r="D369" s="75"/>
      <c r="E369" s="270"/>
      <c r="F369" s="75"/>
      <c r="G369" s="75"/>
      <c r="H369" s="75"/>
      <c r="I369" s="75"/>
      <c r="J369" s="75"/>
      <c r="K369" s="75"/>
    </row>
    <row r="370" spans="1:11">
      <c r="A370" s="75"/>
      <c r="B370" s="75"/>
      <c r="C370" s="75"/>
      <c r="D370" s="75"/>
      <c r="E370" s="270"/>
      <c r="F370" s="75"/>
      <c r="G370" s="75"/>
      <c r="H370" s="75"/>
      <c r="I370" s="75"/>
      <c r="J370" s="75"/>
      <c r="K370" s="75"/>
    </row>
    <row r="371" spans="1:11">
      <c r="A371" s="75"/>
      <c r="B371" s="75"/>
      <c r="C371" s="75"/>
      <c r="D371" s="75"/>
      <c r="E371" s="270"/>
      <c r="F371" s="75"/>
      <c r="G371" s="75"/>
      <c r="H371" s="75"/>
      <c r="I371" s="75"/>
      <c r="J371" s="75"/>
      <c r="K371" s="75"/>
    </row>
    <row r="372" spans="1:11">
      <c r="A372" s="75"/>
      <c r="B372" s="75"/>
      <c r="C372" s="75"/>
      <c r="D372" s="75"/>
      <c r="E372" s="270"/>
      <c r="F372" s="75"/>
      <c r="G372" s="75"/>
      <c r="H372" s="75"/>
      <c r="I372" s="75"/>
      <c r="J372" s="75"/>
      <c r="K372" s="75"/>
    </row>
    <row r="373" spans="1:11">
      <c r="A373" s="75"/>
      <c r="B373" s="75"/>
      <c r="C373" s="75"/>
      <c r="D373" s="75"/>
      <c r="E373" s="270"/>
      <c r="F373" s="75"/>
      <c r="G373" s="75"/>
      <c r="H373" s="75"/>
      <c r="I373" s="75"/>
      <c r="J373" s="75"/>
      <c r="K373" s="75"/>
    </row>
    <row r="374" spans="1:11">
      <c r="A374" s="75"/>
      <c r="B374" s="75"/>
      <c r="C374" s="75"/>
      <c r="D374" s="75"/>
      <c r="E374" s="270"/>
      <c r="F374" s="75"/>
      <c r="G374" s="75"/>
      <c r="H374" s="75"/>
      <c r="I374" s="75"/>
      <c r="J374" s="75"/>
      <c r="K374" s="75"/>
    </row>
    <row r="375" spans="1:11">
      <c r="A375" s="75"/>
      <c r="B375" s="75"/>
      <c r="C375" s="75"/>
      <c r="D375" s="75"/>
      <c r="E375" s="270"/>
      <c r="F375" s="75"/>
      <c r="G375" s="75"/>
      <c r="H375" s="75"/>
      <c r="I375" s="75"/>
      <c r="J375" s="75"/>
      <c r="K375" s="75"/>
    </row>
    <row r="376" spans="1:11">
      <c r="A376" s="75"/>
      <c r="B376" s="75"/>
      <c r="C376" s="75"/>
      <c r="D376" s="75"/>
      <c r="E376" s="270"/>
      <c r="F376" s="75"/>
      <c r="G376" s="75"/>
      <c r="H376" s="75"/>
      <c r="I376" s="75"/>
      <c r="J376" s="75"/>
      <c r="K376" s="75"/>
    </row>
    <row r="377" spans="1:11">
      <c r="A377" s="75"/>
      <c r="B377" s="75"/>
      <c r="C377" s="75"/>
      <c r="D377" s="75"/>
      <c r="E377" s="270"/>
      <c r="F377" s="75"/>
      <c r="G377" s="75"/>
      <c r="H377" s="75"/>
      <c r="I377" s="75"/>
      <c r="J377" s="75"/>
      <c r="K377" s="75"/>
    </row>
    <row r="378" spans="1:11">
      <c r="A378" s="75"/>
      <c r="B378" s="75"/>
      <c r="C378" s="75"/>
      <c r="D378" s="75"/>
      <c r="E378" s="270"/>
      <c r="F378" s="75"/>
      <c r="G378" s="75"/>
      <c r="H378" s="75"/>
      <c r="I378" s="75"/>
      <c r="J378" s="75"/>
      <c r="K378" s="75"/>
    </row>
    <row r="379" spans="1:11">
      <c r="A379" s="75"/>
      <c r="B379" s="75"/>
      <c r="C379" s="75"/>
      <c r="D379" s="75"/>
      <c r="E379" s="270"/>
      <c r="F379" s="75"/>
      <c r="G379" s="75"/>
      <c r="H379" s="75"/>
      <c r="I379" s="75"/>
      <c r="J379" s="75"/>
      <c r="K379" s="75"/>
    </row>
    <row r="380" spans="1:11">
      <c r="A380" s="75"/>
      <c r="B380" s="75"/>
      <c r="C380" s="75"/>
      <c r="D380" s="75"/>
      <c r="E380" s="270"/>
      <c r="F380" s="75"/>
      <c r="G380" s="75"/>
      <c r="H380" s="75"/>
      <c r="I380" s="75"/>
      <c r="J380" s="75"/>
      <c r="K380" s="75"/>
    </row>
    <row r="381" spans="1:11">
      <c r="A381" s="75"/>
      <c r="B381" s="75"/>
      <c r="C381" s="75"/>
      <c r="D381" s="75"/>
      <c r="E381" s="270"/>
      <c r="F381" s="75"/>
      <c r="G381" s="75"/>
      <c r="H381" s="75"/>
      <c r="I381" s="75"/>
      <c r="J381" s="75"/>
      <c r="K381" s="75"/>
    </row>
    <row r="382" spans="1:11">
      <c r="A382" s="75"/>
      <c r="B382" s="75"/>
      <c r="C382" s="75"/>
      <c r="D382" s="75"/>
      <c r="E382" s="270"/>
      <c r="F382" s="75"/>
      <c r="G382" s="75"/>
      <c r="H382" s="75"/>
      <c r="I382" s="75"/>
      <c r="J382" s="75"/>
      <c r="K382" s="75"/>
    </row>
    <row r="383" spans="1:11">
      <c r="A383" s="75"/>
      <c r="B383" s="75"/>
      <c r="C383" s="75"/>
      <c r="D383" s="75"/>
      <c r="E383" s="270"/>
      <c r="F383" s="75"/>
      <c r="G383" s="75"/>
      <c r="H383" s="75"/>
      <c r="I383" s="75"/>
      <c r="J383" s="75"/>
      <c r="K383" s="75"/>
    </row>
    <row r="384" spans="1:11">
      <c r="A384" s="75"/>
      <c r="B384" s="75"/>
      <c r="C384" s="75"/>
      <c r="D384" s="75"/>
      <c r="E384" s="270"/>
      <c r="F384" s="75"/>
      <c r="G384" s="75"/>
      <c r="H384" s="75"/>
      <c r="I384" s="75"/>
      <c r="J384" s="75"/>
      <c r="K384" s="75"/>
    </row>
    <row r="385" spans="1:11">
      <c r="A385" s="75"/>
      <c r="B385" s="75"/>
      <c r="C385" s="75"/>
      <c r="D385" s="75"/>
      <c r="E385" s="270"/>
      <c r="F385" s="75"/>
      <c r="G385" s="75"/>
      <c r="H385" s="75"/>
      <c r="I385" s="75"/>
      <c r="J385" s="75"/>
      <c r="K385" s="75"/>
    </row>
    <row r="386" spans="1:11">
      <c r="A386" s="75"/>
      <c r="B386" s="75"/>
      <c r="C386" s="75"/>
      <c r="D386" s="75"/>
      <c r="E386" s="270"/>
      <c r="F386" s="75"/>
      <c r="G386" s="75"/>
      <c r="H386" s="75"/>
      <c r="I386" s="75"/>
      <c r="J386" s="75"/>
      <c r="K386" s="75"/>
    </row>
    <row r="387" spans="1:11">
      <c r="A387" s="75"/>
      <c r="B387" s="75"/>
      <c r="C387" s="75"/>
      <c r="D387" s="75"/>
      <c r="E387" s="270"/>
      <c r="F387" s="75"/>
      <c r="G387" s="75"/>
      <c r="H387" s="75"/>
      <c r="I387" s="75"/>
      <c r="J387" s="75"/>
      <c r="K387" s="75"/>
    </row>
    <row r="388" spans="1:11">
      <c r="A388" s="75"/>
      <c r="B388" s="75"/>
      <c r="C388" s="75"/>
      <c r="D388" s="75"/>
      <c r="E388" s="270"/>
      <c r="F388" s="75"/>
      <c r="G388" s="75"/>
      <c r="H388" s="75"/>
      <c r="I388" s="75"/>
      <c r="J388" s="75"/>
      <c r="K388" s="75"/>
    </row>
    <row r="389" spans="1:11">
      <c r="A389" s="75"/>
      <c r="B389" s="75"/>
      <c r="C389" s="75"/>
      <c r="D389" s="75"/>
      <c r="E389" s="270"/>
      <c r="F389" s="75"/>
      <c r="G389" s="75"/>
      <c r="H389" s="75"/>
      <c r="I389" s="75"/>
      <c r="J389" s="75"/>
      <c r="K389" s="75"/>
    </row>
    <row r="390" spans="1:11">
      <c r="A390" s="75"/>
      <c r="B390" s="75"/>
      <c r="C390" s="75"/>
      <c r="D390" s="75"/>
      <c r="E390" s="270"/>
      <c r="F390" s="75"/>
      <c r="G390" s="75"/>
      <c r="H390" s="75"/>
      <c r="I390" s="75"/>
      <c r="J390" s="75"/>
      <c r="K390" s="75"/>
    </row>
    <row r="391" spans="1:11">
      <c r="A391" s="75"/>
      <c r="B391" s="75"/>
      <c r="C391" s="75"/>
      <c r="D391" s="75"/>
      <c r="E391" s="270"/>
      <c r="F391" s="75"/>
      <c r="G391" s="75"/>
      <c r="H391" s="75"/>
      <c r="I391" s="75"/>
      <c r="J391" s="75"/>
      <c r="K391" s="75"/>
    </row>
    <row r="392" spans="1:11">
      <c r="A392" s="75"/>
      <c r="B392" s="75"/>
      <c r="C392" s="75"/>
      <c r="D392" s="75"/>
      <c r="E392" s="270"/>
      <c r="F392" s="75"/>
      <c r="G392" s="75"/>
      <c r="H392" s="75"/>
      <c r="I392" s="75"/>
      <c r="J392" s="75"/>
      <c r="K392" s="75"/>
    </row>
    <row r="393" spans="1:11">
      <c r="A393" s="75"/>
      <c r="B393" s="75"/>
      <c r="C393" s="75"/>
      <c r="D393" s="75"/>
      <c r="E393" s="270"/>
      <c r="F393" s="75"/>
      <c r="G393" s="75"/>
      <c r="H393" s="75"/>
      <c r="I393" s="75"/>
      <c r="J393" s="75"/>
      <c r="K393" s="75"/>
    </row>
    <row r="394" spans="1:11">
      <c r="A394" s="75"/>
      <c r="B394" s="75"/>
      <c r="C394" s="75"/>
      <c r="D394" s="75"/>
      <c r="E394" s="270"/>
      <c r="F394" s="75"/>
      <c r="G394" s="75"/>
      <c r="H394" s="75"/>
      <c r="I394" s="75"/>
      <c r="J394" s="75"/>
      <c r="K394" s="75"/>
    </row>
    <row r="395" spans="1:11">
      <c r="A395" s="75"/>
      <c r="B395" s="75"/>
      <c r="C395" s="75"/>
      <c r="D395" s="75"/>
      <c r="E395" s="270"/>
      <c r="F395" s="75"/>
      <c r="G395" s="75"/>
      <c r="H395" s="75"/>
      <c r="I395" s="75"/>
      <c r="J395" s="75"/>
      <c r="K395" s="75"/>
    </row>
    <row r="396" spans="1:11">
      <c r="A396" s="75"/>
      <c r="B396" s="75"/>
      <c r="C396" s="75"/>
      <c r="D396" s="75"/>
      <c r="E396" s="270"/>
      <c r="F396" s="75"/>
      <c r="G396" s="75"/>
      <c r="H396" s="75"/>
      <c r="I396" s="75"/>
      <c r="J396" s="75"/>
      <c r="K396" s="75"/>
    </row>
    <row r="397" spans="1:11">
      <c r="A397" s="75"/>
      <c r="B397" s="75"/>
      <c r="C397" s="75"/>
      <c r="D397" s="75"/>
      <c r="E397" s="270"/>
      <c r="F397" s="75"/>
      <c r="G397" s="75"/>
      <c r="H397" s="75"/>
      <c r="I397" s="75"/>
      <c r="J397" s="75"/>
      <c r="K397" s="75"/>
    </row>
    <row r="398" spans="1:11">
      <c r="A398" s="75"/>
      <c r="B398" s="75"/>
      <c r="C398" s="75"/>
      <c r="D398" s="75"/>
      <c r="E398" s="270"/>
      <c r="F398" s="75"/>
      <c r="G398" s="75"/>
      <c r="H398" s="75"/>
      <c r="I398" s="75"/>
      <c r="J398" s="75"/>
      <c r="K398" s="75"/>
    </row>
    <row r="399" spans="1:11">
      <c r="A399" s="75"/>
      <c r="B399" s="75"/>
      <c r="C399" s="75"/>
      <c r="D399" s="75"/>
      <c r="E399" s="270"/>
      <c r="F399" s="75"/>
      <c r="G399" s="75"/>
      <c r="H399" s="75"/>
      <c r="I399" s="75"/>
      <c r="J399" s="75"/>
      <c r="K399" s="75"/>
    </row>
    <row r="400" spans="1:11">
      <c r="A400" s="75"/>
      <c r="B400" s="75"/>
      <c r="C400" s="75"/>
      <c r="D400" s="75"/>
      <c r="E400" s="270"/>
      <c r="F400" s="75"/>
      <c r="G400" s="75"/>
      <c r="H400" s="75"/>
      <c r="I400" s="75"/>
      <c r="J400" s="75"/>
      <c r="K400" s="75"/>
    </row>
    <row r="401" spans="1:11">
      <c r="A401" s="75"/>
      <c r="B401" s="75"/>
      <c r="C401" s="75"/>
      <c r="D401" s="75"/>
      <c r="E401" s="270"/>
      <c r="F401" s="75"/>
      <c r="G401" s="75"/>
      <c r="H401" s="75"/>
      <c r="I401" s="75"/>
      <c r="J401" s="75"/>
      <c r="K401" s="75"/>
    </row>
  </sheetData>
  <customSheetViews>
    <customSheetView guid="{28784157-4EC3-4007-954F-95FA853A7F47}" showPageBreaks="1" fitToPage="1" showRuler="0">
      <selection sqref="A1:H1"/>
      <pageMargins left="0.75" right="0.75" top="1" bottom="1" header="0.5" footer="0.5"/>
      <pageSetup scale="62" orientation="portrait" r:id="rId1"/>
      <headerFooter alignWithMargins="0"/>
    </customSheetView>
    <customSheetView guid="{D8BEF0E3-EED3-4DA6-93A2-D62A3C7751B3}" fitToPage="1" showRuler="0" topLeftCell="D40">
      <selection activeCell="G54" sqref="G54"/>
      <pageMargins left="0.75" right="0.75" top="1" bottom="1" header="0.5" footer="0.5"/>
      <pageSetup scale="62" orientation="portrait" r:id="rId2"/>
      <headerFooter alignWithMargins="0"/>
    </customSheetView>
    <customSheetView guid="{1FD82FDD-08B3-45D2-8EF1-B2A8FEBCA5D5}" showPageBreaks="1" printArea="1" showRuler="0">
      <selection sqref="A1:H1"/>
      <pageMargins left="0.71" right="0.39" top="0.8" bottom="0.79" header="0.5" footer="0.5"/>
      <pageSetup scale="59" orientation="portrait" r:id="rId3"/>
      <headerFooter alignWithMargins="0"/>
    </customSheetView>
    <customSheetView guid="{ED0078E7-B6E2-4668-A7FA-6DBEB081B675}" showPageBreaks="1" fitToPage="1" showRuler="0">
      <pageMargins left="0.75" right="0.75" top="1" bottom="1" header="0.5" footer="0.5"/>
      <pageSetup scale="19" orientation="portrait" r:id="rId4"/>
      <headerFooter alignWithMargins="0"/>
    </customSheetView>
    <customSheetView guid="{FD7E503C-ABB7-4CF2-A9E8-6C671B4A7BE3}" fitToPage="1" showRuler="0" topLeftCell="A34">
      <selection activeCell="C20" sqref="C20"/>
      <pageMargins left="0.75" right="0.75" top="1" bottom="1" header="0.5" footer="0.5"/>
      <pageSetup scale="59" orientation="portrait" r:id="rId5"/>
      <headerFooter alignWithMargins="0"/>
    </customSheetView>
    <customSheetView guid="{A70E3E5A-FAD7-411A-8FC6-3294140D6819}" fitToPage="1" topLeftCell="A4">
      <selection activeCell="G20" sqref="G20"/>
      <pageMargins left="0.75" right="0.75" top="1" bottom="1" header="0.5" footer="0.5"/>
      <pageSetup scale="59" orientation="portrait" r:id="rId6"/>
      <headerFooter alignWithMargins="0"/>
    </customSheetView>
    <customSheetView guid="{A81FEB52-F53B-4239-B480-8C3A97F087C9}" scale="75" showPageBreaks="1" fitToPage="1" showRuler="0">
      <selection activeCell="C69" sqref="C69"/>
      <pageMargins left="0.75" right="0.75" top="1" bottom="1" header="0.5" footer="0.5"/>
      <pageSetup scale="59" orientation="portrait" r:id="rId7"/>
      <headerFooter alignWithMargins="0"/>
    </customSheetView>
    <customSheetView guid="{194EE32D-1C98-4374-BB7C-2BD491970D6F}" scale="75" fitToPage="1" showRuler="0">
      <selection activeCell="C28" sqref="C28"/>
      <pageMargins left="0.75" right="0.75" top="1" bottom="1" header="0.5" footer="0.5"/>
      <pageSetup scale="64" orientation="portrait" r:id="rId8"/>
      <headerFooter alignWithMargins="0"/>
    </customSheetView>
    <customSheetView guid="{FAAD9AAC-1337-43AB-BF1F-CCF9DFCF5B78}" scale="75" showPageBreaks="1" fitToPage="1" showRuler="0" topLeftCell="A43">
      <selection activeCell="F53" sqref="F53"/>
      <pageMargins left="0.75" right="0.75" top="1" bottom="1" header="0.5" footer="0.5"/>
      <pageSetup scale="64" orientation="portrait" r:id="rId9"/>
      <headerFooter alignWithMargins="0"/>
    </customSheetView>
    <customSheetView guid="{DC91DEF3-837B-4BB9-A81E-3B78C5914E6C}" scale="75" showPageBreaks="1" fitToPage="1" showRuler="0" topLeftCell="A37">
      <selection activeCell="B71" sqref="B71:C74"/>
      <pageMargins left="0.75" right="0.75" top="1" bottom="1" header="0.5" footer="0.5"/>
      <pageSetup scale="66" orientation="portrait" r:id="rId10"/>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11"/>
      <headerFooter alignWithMargins="0">
        <oddHeader>&amp;R&amp;14Page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12"/>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13"/>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14"/>
      <headerFooter alignWithMargins="0">
        <oddHeader>&amp;R&amp;12Page &amp;P of &amp;N</oddHeader>
      </headerFooter>
    </customSheetView>
    <customSheetView guid="{89D6D754-9FAD-4B1E-BFC9-D7DA3E200442}" scale="75" showPageBreaks="1" fitToPage="1" showRuler="0" topLeftCell="A67">
      <selection activeCell="C28" sqref="C28"/>
      <pageMargins left="0.75" right="0.75" top="1" bottom="1" header="0.5" footer="0.5"/>
      <pageSetup scale="66" orientation="portrait" r:id="rId15"/>
      <headerFooter alignWithMargins="0"/>
    </customSheetView>
    <customSheetView guid="{E7F1E0E5-1D7C-48D2-913C-9A4D943FD596}" fitToPage="1" showRuler="0" topLeftCell="A58">
      <selection activeCell="B91" sqref="B91"/>
      <pageMargins left="0.75" right="0.75" top="1" bottom="1" header="0.5" footer="0.5"/>
      <pageSetup scale="59" orientation="portrait" r:id="rId16"/>
      <headerFooter alignWithMargins="0"/>
    </customSheetView>
    <customSheetView guid="{76AF1A38-1189-4611-8170-5335B5AAF328}" showPageBreaks="1" fitToPage="1" showRuler="0">
      <selection sqref="A1:H1"/>
      <pageMargins left="0.75" right="0.75" top="1" bottom="1" header="0.5" footer="0.5"/>
      <pageSetup scale="62" orientation="portrait" r:id="rId17"/>
      <headerFooter alignWithMargins="0"/>
    </customSheetView>
    <customSheetView guid="{7FCEE676-C154-49A3-B796-8F613C81D3AD}" fitToPage="1" showRuler="0">
      <selection sqref="A1:H1"/>
      <pageMargins left="0.75" right="0.75" top="1" bottom="1" header="0.5" footer="0.5"/>
      <pageSetup scale="10" orientation="portrait" r:id="rId18"/>
      <headerFooter alignWithMargins="0"/>
    </customSheetView>
    <customSheetView guid="{C6D831A4-911D-42E4-9AAA-717238FD9494}" showPageBreaks="1" fitToPage="1" showRuler="0" topLeftCell="A64">
      <selection activeCell="D14" sqref="D14"/>
      <pageMargins left="0.75" right="0.75" top="1" bottom="1" header="0.5" footer="0.5"/>
      <pageSetup scale="62" orientation="portrait" r:id="rId19"/>
      <headerFooter alignWithMargins="0"/>
    </customSheetView>
    <customSheetView guid="{B3BF4994-D3F5-485B-A5E3-7693343E0E03}" fitToPage="1" showRuler="0">
      <selection activeCell="M1" sqref="M1:M65536"/>
      <pageMargins left="0.75" right="0.75" top="1" bottom="1" header="0.5" footer="0.5"/>
      <pageSetup scale="62" orientation="portrait" r:id="rId20"/>
      <headerFooter alignWithMargins="0"/>
    </customSheetView>
  </customSheetViews>
  <mergeCells count="2">
    <mergeCell ref="A1:H1"/>
    <mergeCell ref="A3:H3"/>
  </mergeCells>
  <phoneticPr fontId="0" type="noConversion"/>
  <pageMargins left="0.75" right="0.75" top="1" bottom="1" header="0.5" footer="0.5"/>
  <pageSetup scale="61" orientation="portrait" r:id="rId21"/>
  <headerFooter alignWithMargins="0"/>
  <legacyDrawing r:id="rId2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41"/>
  <sheetViews>
    <sheetView showRuler="0" zoomScaleNormal="100" workbookViewId="0"/>
  </sheetViews>
  <sheetFormatPr defaultRowHeight="12.75"/>
  <cols>
    <col min="1" max="1" width="33.7109375" customWidth="1"/>
    <col min="2" max="2" width="15.140625" customWidth="1"/>
  </cols>
  <sheetData>
    <row r="1" spans="1:2" ht="15">
      <c r="A1" s="194" t="s">
        <v>554</v>
      </c>
      <c r="B1" s="194"/>
    </row>
    <row r="2" spans="1:2" ht="31.5">
      <c r="A2" s="195" t="s">
        <v>79</v>
      </c>
      <c r="B2" s="195"/>
    </row>
    <row r="3" spans="1:2" ht="15">
      <c r="A3" s="196" t="s">
        <v>332</v>
      </c>
      <c r="B3" s="196"/>
    </row>
    <row r="4" spans="1:2">
      <c r="A4" s="204"/>
      <c r="B4" s="204"/>
    </row>
    <row r="5" spans="1:2">
      <c r="A5" s="205"/>
      <c r="B5" s="204"/>
    </row>
    <row r="6" spans="1:2">
      <c r="A6" s="205"/>
      <c r="B6" s="206"/>
    </row>
    <row r="7" spans="1:2">
      <c r="A7" s="204"/>
      <c r="B7" s="206"/>
    </row>
    <row r="8" spans="1:2">
      <c r="A8" s="204"/>
      <c r="B8" s="193"/>
    </row>
    <row r="9" spans="1:2">
      <c r="A9" s="204"/>
      <c r="B9" s="193"/>
    </row>
    <row r="10" spans="1:2">
      <c r="A10" s="204"/>
      <c r="B10" s="193"/>
    </row>
    <row r="11" spans="1:2">
      <c r="A11" s="204"/>
      <c r="B11" s="193"/>
    </row>
    <row r="12" spans="1:2">
      <c r="A12" s="204"/>
      <c r="B12" s="193"/>
    </row>
    <row r="13" spans="1:2">
      <c r="A13" s="207"/>
      <c r="B13" s="193"/>
    </row>
    <row r="14" spans="1:2">
      <c r="A14" s="204"/>
      <c r="B14" s="208"/>
    </row>
    <row r="15" spans="1:2">
      <c r="A15" s="204"/>
      <c r="B15" s="208"/>
    </row>
    <row r="16" spans="1:2">
      <c r="A16" s="204"/>
      <c r="B16" s="209"/>
    </row>
    <row r="17" spans="1:2">
      <c r="A17" s="204"/>
      <c r="B17" s="208"/>
    </row>
    <row r="18" spans="1:2">
      <c r="A18" s="204"/>
      <c r="B18" s="204"/>
    </row>
    <row r="19" spans="1:2" ht="15">
      <c r="A19" s="210"/>
      <c r="B19" s="193"/>
    </row>
    <row r="20" spans="1:2" ht="7.5" customHeight="1">
      <c r="A20" s="205"/>
      <c r="B20" s="193"/>
    </row>
    <row r="21" spans="1:2">
      <c r="A21" s="204"/>
      <c r="B21" s="193"/>
    </row>
    <row r="22" spans="1:2">
      <c r="A22" s="204"/>
      <c r="B22" s="193"/>
    </row>
    <row r="23" spans="1:2">
      <c r="A23" s="204"/>
      <c r="B23" s="193"/>
    </row>
    <row r="24" spans="1:2">
      <c r="A24" s="204"/>
      <c r="B24" s="193"/>
    </row>
    <row r="25" spans="1:2">
      <c r="A25" s="204"/>
      <c r="B25" s="211"/>
    </row>
    <row r="26" spans="1:2" ht="15">
      <c r="A26" s="210"/>
      <c r="B26" s="211"/>
    </row>
    <row r="27" spans="1:2">
      <c r="A27" s="204"/>
      <c r="B27" s="193"/>
    </row>
    <row r="28" spans="1:2">
      <c r="A28" s="204"/>
      <c r="B28" s="204"/>
    </row>
    <row r="29" spans="1:2">
      <c r="A29" s="204"/>
      <c r="B29" s="211"/>
    </row>
    <row r="30" spans="1:2">
      <c r="A30" s="204"/>
      <c r="B30" s="211"/>
    </row>
    <row r="31" spans="1:2">
      <c r="A31" s="204"/>
      <c r="B31" s="211"/>
    </row>
    <row r="32" spans="1:2">
      <c r="A32" s="205"/>
      <c r="B32" s="211"/>
    </row>
    <row r="33" spans="1:2">
      <c r="A33" s="204"/>
      <c r="B33" s="193"/>
    </row>
    <row r="34" spans="1:2">
      <c r="A34" s="204"/>
      <c r="B34" s="193"/>
    </row>
    <row r="35" spans="1:2">
      <c r="A35" s="204"/>
      <c r="B35" s="193"/>
    </row>
    <row r="36" spans="1:2">
      <c r="A36" s="204"/>
      <c r="B36" s="212"/>
    </row>
    <row r="37" spans="1:2">
      <c r="A37" s="204"/>
      <c r="B37" s="212"/>
    </row>
    <row r="38" spans="1:2">
      <c r="A38" s="204"/>
      <c r="B38" s="212"/>
    </row>
    <row r="39" spans="1:2">
      <c r="A39" s="204"/>
      <c r="B39" s="204"/>
    </row>
    <row r="40" spans="1:2">
      <c r="A40" s="204"/>
      <c r="B40" s="204"/>
    </row>
    <row r="41" spans="1:2">
      <c r="A41" s="213"/>
      <c r="B41" s="204"/>
    </row>
  </sheetData>
  <customSheetViews>
    <customSheetView guid="{28784157-4EC3-4007-954F-95FA853A7F47}" showPageBreaks="1" fitToPage="1" state="hidden" showRuler="0">
      <pageMargins left="0.75" right="0.75" top="0.87" bottom="0.18" header="0.5" footer="0.5"/>
      <pageSetup orientation="portrait" r:id="rId1"/>
      <headerFooter alignWithMargins="0"/>
    </customSheetView>
    <customSheetView guid="{D8BEF0E3-EED3-4DA6-93A2-D62A3C7751B3}" fitToPage="1" state="hidden" showRuler="0">
      <pageMargins left="0.75" right="0.75" top="0.87" bottom="0.18" header="0.5" footer="0.5"/>
      <pageSetup orientation="portrait" r:id="rId2"/>
      <headerFooter alignWithMargins="0"/>
    </customSheetView>
    <customSheetView guid="{1FD82FDD-08B3-45D2-8EF1-B2A8FEBCA5D5}" showPageBreaks="1" fitToPage="1" state="hidden" showRuler="0">
      <pageMargins left="0.75" right="0.75" top="0.87" bottom="0.18" header="0.5" footer="0.5"/>
      <pageSetup orientation="portrait" r:id="rId3"/>
      <headerFooter alignWithMargins="0"/>
    </customSheetView>
    <customSheetView guid="{ED0078E7-B6E2-4668-A7FA-6DBEB081B675}" fitToPage="1" state="hidden" showRuler="0">
      <pageMargins left="0.75" right="0.75" top="0.87" bottom="0.18" header="0.5" footer="0.5"/>
      <pageSetup orientation="portrait" r:id="rId4"/>
      <headerFooter alignWithMargins="0"/>
    </customSheetView>
    <customSheetView guid="{FD7E503C-ABB7-4CF2-A9E8-6C671B4A7BE3}" fitToPage="1" state="hidden" showRuler="0">
      <pageMargins left="0.75" right="0.75" top="0.87" bottom="0.18" header="0.5" footer="0.5"/>
      <pageSetup orientation="portrait" r:id="rId5"/>
      <headerFooter alignWithMargins="0"/>
    </customSheetView>
    <customSheetView guid="{A70E3E5A-FAD7-411A-8FC6-3294140D6819}" fitToPage="1" state="hidden">
      <pageMargins left="0.75" right="0.75" top="0.87" bottom="0.18" header="0.5" footer="0.5"/>
      <pageSetup orientation="portrait" r:id="rId6"/>
      <headerFooter alignWithMargins="0"/>
    </customSheetView>
    <customSheetView guid="{A81FEB52-F53B-4239-B480-8C3A97F087C9}" showPageBreaks="1" fitToPage="1" showRuler="0">
      <selection activeCell="A8" sqref="A8"/>
      <pageMargins left="0.75" right="0.75" top="0.87" bottom="0.18" header="0.5" footer="0.5"/>
      <pageSetup orientation="portrait" r:id="rId7"/>
      <headerFooter alignWithMargins="0"/>
    </customSheetView>
    <customSheetView guid="{194EE32D-1C98-4374-BB7C-2BD491970D6F}" fitToPage="1" showRuler="0" topLeftCell="A4">
      <selection activeCell="K21" sqref="K21"/>
      <pageMargins left="0.75" right="0.75" top="0.87" bottom="0.18" header="0.5" footer="0.5"/>
      <pageSetup orientation="portrait" r:id="rId8"/>
      <headerFooter alignWithMargins="0"/>
    </customSheetView>
    <customSheetView guid="{FAAD9AAC-1337-43AB-BF1F-CCF9DFCF5B78}" showPageBreaks="1" fitToPage="1" showRuler="0" topLeftCell="A4">
      <selection activeCell="F53" sqref="F53"/>
      <pageMargins left="0.75" right="0.75" top="0.87" bottom="0.18" header="0.5" footer="0.5"/>
      <pageSetup orientation="portrait" r:id="rId9"/>
      <headerFooter alignWithMargins="0"/>
    </customSheetView>
    <customSheetView guid="{DC91DEF3-837B-4BB9-A81E-3B78C5914E6C}" showPageBreaks="1" fitToPage="1" showRuler="0" topLeftCell="A13">
      <selection activeCell="B22" sqref="B22"/>
      <pageMargins left="0.75" right="0.75" top="0.87" bottom="0.18" header="0.5" footer="0.5"/>
      <pageSetup orientation="portrait" r:id="rId10"/>
      <headerFooter alignWithMargins="0">
        <oddHeader>&amp;R&amp;12Page &amp;P of &amp;N</oddHeader>
      </headerFooter>
    </customSheetView>
    <customSheetView guid="{71B42B22-A376-44B5-B0C1-23FC1AA3DBA2}" fitToPage="1" showRuler="0" topLeftCell="A13">
      <selection activeCell="B22" sqref="B22"/>
      <pageMargins left="0.75" right="0.75" top="0.87" bottom="0.18" header="0.5" footer="0.5"/>
      <pageSetup scale="83" orientation="portrait" r:id="rId11"/>
      <headerFooter alignWithMargins="0"/>
    </customSheetView>
    <customSheetView guid="{28948E05-8F34-4F1E-96FB-A80A6A844600}" showPageBreaks="1" fitToPage="1" showRuler="0" topLeftCell="A13">
      <selection activeCell="D43" sqref="D43"/>
      <pageMargins left="0.75" right="0.75" top="0.87" bottom="0.18" header="0.5" footer="0.5"/>
      <pageSetup scale="83" orientation="portrait" r:id="rId12"/>
      <headerFooter alignWithMargins="0">
        <oddHeader>&amp;R&amp;12Page &amp;P of &amp;N</oddHeader>
      </headerFooter>
    </customSheetView>
    <customSheetView guid="{B647CB7F-C846-4278-B6B1-1EF7F3C004F5}" fitToPage="1" showRuler="0" topLeftCell="A13">
      <selection activeCell="D43" sqref="D43"/>
      <pageMargins left="0.75" right="0.75" top="0.87" bottom="0.18" header="0.5" footer="0.5"/>
      <pageSetup scale="83" orientation="portrait" r:id="rId13"/>
      <headerFooter alignWithMargins="0">
        <oddHeader>&amp;R&amp;12Page &amp;P of &amp;N</oddHeader>
      </headerFooter>
    </customSheetView>
    <customSheetView guid="{63011E91-4609-4523-98FE-FD252E915668}" scale="60" showPageBreaks="1" fitToPage="1" view="pageBreakPreview" showRuler="0">
      <selection activeCell="D43" sqref="D43"/>
      <pageMargins left="0.75" right="0.75" top="0.87" bottom="0.18" header="0.5" footer="0.5"/>
      <pageSetup scale="83" orientation="portrait" r:id="rId14"/>
      <headerFooter alignWithMargins="0">
        <oddHeader>&amp;R&amp;12Page &amp;P of &amp;N</oddHeader>
      </headerFooter>
    </customSheetView>
    <customSheetView guid="{89D6D754-9FAD-4B1E-BFC9-D7DA3E200442}" showPageBreaks="1" fitToPage="1" showRuler="0">
      <selection activeCell="A8" sqref="A8"/>
      <pageMargins left="0.75" right="0.75" top="0.87" bottom="0.18" header="0.5" footer="0.5"/>
      <pageSetup orientation="portrait" r:id="rId15"/>
      <headerFooter alignWithMargins="0"/>
    </customSheetView>
    <customSheetView guid="{E7F1E0E5-1D7C-48D2-913C-9A4D943FD596}" fitToPage="1" state="hidden" showRuler="0">
      <pageMargins left="0.75" right="0.75" top="0.87" bottom="0.18" header="0.5" footer="0.5"/>
      <pageSetup orientation="portrait" r:id="rId16"/>
      <headerFooter alignWithMargins="0"/>
    </customSheetView>
    <customSheetView guid="{76AF1A38-1189-4611-8170-5335B5AAF328}" fitToPage="1" state="hidden" showRuler="0">
      <pageMargins left="0.75" right="0.75" top="0.87" bottom="0.18" header="0.5" footer="0.5"/>
      <pageSetup orientation="portrait" r:id="rId17"/>
      <headerFooter alignWithMargins="0"/>
    </customSheetView>
    <customSheetView guid="{7FCEE676-C154-49A3-B796-8F613C81D3AD}" fitToPage="1" state="hidden" showRuler="0">
      <pageMargins left="0.75" right="0.75" top="0.87" bottom="0.18" header="0.5" footer="0.5"/>
      <pageSetup orientation="portrait" r:id="rId18"/>
      <headerFooter alignWithMargins="0"/>
    </customSheetView>
    <customSheetView guid="{C6D831A4-911D-42E4-9AAA-717238FD9494}" fitToPage="1" state="hidden" showRuler="0">
      <pageMargins left="0.75" right="0.75" top="0.87" bottom="0.18" header="0.5" footer="0.5"/>
      <pageSetup orientation="portrait" r:id="rId19"/>
      <headerFooter alignWithMargins="0"/>
    </customSheetView>
    <customSheetView guid="{B3BF4994-D3F5-485B-A5E3-7693343E0E03}" fitToPage="1" state="hidden" showRuler="0">
      <pageMargins left="0.75" right="0.75" top="0.87" bottom="0.18" header="0.5" footer="0.5"/>
      <pageSetup orientation="portrait" r:id="rId20"/>
      <headerFooter alignWithMargins="0"/>
    </customSheetView>
  </customSheetViews>
  <phoneticPr fontId="0" type="noConversion"/>
  <pageMargins left="0.75" right="0.75" top="0.87" bottom="0.18" header="0.5" footer="0.5"/>
  <pageSetup orientation="portrait" r:id="rId2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01"/>
  <sheetViews>
    <sheetView showRuler="0" zoomScale="110" zoomScaleNormal="110" workbookViewId="0">
      <selection sqref="A1:D1"/>
    </sheetView>
  </sheetViews>
  <sheetFormatPr defaultRowHeight="12.75"/>
  <cols>
    <col min="1" max="1" width="4.140625" style="74" customWidth="1"/>
    <col min="2" max="2" width="76.85546875" customWidth="1"/>
    <col min="3" max="3" width="23.42578125" customWidth="1"/>
    <col min="4" max="4" width="14" style="158" customWidth="1"/>
    <col min="5" max="5" width="15" customWidth="1"/>
    <col min="6" max="6" width="10.28515625" customWidth="1"/>
    <col min="8" max="8" width="14" customWidth="1"/>
    <col min="10" max="10" width="15" customWidth="1"/>
    <col min="11" max="12" width="12.28515625" customWidth="1"/>
    <col min="14" max="14" width="11" customWidth="1"/>
  </cols>
  <sheetData>
    <row r="1" spans="1:11" ht="18">
      <c r="A1" s="635" t="str">
        <f>+'ATT H-3F'!A4</f>
        <v>Old Dominion Electric Cooperative</v>
      </c>
      <c r="B1" s="635"/>
      <c r="C1" s="635"/>
      <c r="D1" s="635"/>
      <c r="E1" s="75"/>
      <c r="F1" s="75"/>
      <c r="G1" s="75"/>
      <c r="H1" s="75"/>
      <c r="I1" s="75"/>
      <c r="J1" s="75"/>
      <c r="K1" s="75"/>
    </row>
    <row r="2" spans="1:11">
      <c r="A2" s="181"/>
      <c r="B2" s="75"/>
      <c r="C2" s="75"/>
      <c r="D2" s="483"/>
      <c r="E2" s="75"/>
      <c r="F2" s="75"/>
      <c r="G2" s="75"/>
      <c r="H2" s="75"/>
      <c r="I2" s="75"/>
      <c r="J2" s="75"/>
      <c r="K2" s="75"/>
    </row>
    <row r="3" spans="1:11" ht="15">
      <c r="A3" s="643" t="s">
        <v>323</v>
      </c>
      <c r="B3" s="644"/>
      <c r="C3" s="644"/>
      <c r="D3" s="644"/>
      <c r="E3" s="75"/>
      <c r="F3" s="75"/>
      <c r="G3" s="75"/>
      <c r="H3" s="75"/>
      <c r="I3" s="75"/>
      <c r="J3" s="75"/>
      <c r="K3" s="75"/>
    </row>
    <row r="4" spans="1:11">
      <c r="A4" s="198"/>
      <c r="B4" s="45"/>
      <c r="C4" s="198"/>
      <c r="D4" s="483"/>
      <c r="E4" s="198"/>
      <c r="F4" s="75"/>
      <c r="G4" s="75"/>
      <c r="H4" s="75"/>
      <c r="I4" s="75"/>
      <c r="J4" s="75"/>
      <c r="K4" s="75"/>
    </row>
    <row r="5" spans="1:11">
      <c r="A5" s="198"/>
      <c r="B5" s="153"/>
      <c r="C5" s="198"/>
      <c r="D5" s="483"/>
      <c r="E5" s="198"/>
      <c r="F5" s="75"/>
      <c r="G5" s="75"/>
      <c r="H5" s="75"/>
      <c r="I5" s="75"/>
      <c r="J5" s="75"/>
      <c r="K5" s="75"/>
    </row>
    <row r="6" spans="1:11">
      <c r="A6" s="75"/>
      <c r="B6" s="154" t="s">
        <v>315</v>
      </c>
      <c r="C6" s="75"/>
      <c r="D6" s="483"/>
      <c r="E6" s="75"/>
      <c r="F6" s="75"/>
      <c r="G6" s="75"/>
      <c r="H6" s="75"/>
      <c r="I6" s="75"/>
      <c r="J6" s="75"/>
      <c r="K6" s="75"/>
    </row>
    <row r="7" spans="1:11">
      <c r="A7" s="75">
        <v>1</v>
      </c>
      <c r="B7" s="97" t="s">
        <v>222</v>
      </c>
      <c r="C7" s="75"/>
      <c r="D7" s="484">
        <v>0</v>
      </c>
      <c r="E7" s="485"/>
      <c r="F7" s="164"/>
      <c r="G7" s="418"/>
      <c r="H7" s="75"/>
      <c r="I7" s="75"/>
      <c r="J7" s="75"/>
      <c r="K7" s="75"/>
    </row>
    <row r="8" spans="1:11" s="156" customFormat="1">
      <c r="A8" s="75">
        <v>2</v>
      </c>
      <c r="B8" s="75" t="s">
        <v>316</v>
      </c>
      <c r="C8" s="75" t="s">
        <v>346</v>
      </c>
      <c r="D8" s="159">
        <f>SUM(D7:D7)</f>
        <v>0</v>
      </c>
      <c r="E8" s="486"/>
      <c r="F8" s="45"/>
      <c r="G8" s="45"/>
      <c r="H8" s="45"/>
      <c r="I8" s="45"/>
      <c r="J8" s="45"/>
      <c r="K8" s="45"/>
    </row>
    <row r="9" spans="1:11">
      <c r="A9" s="75"/>
      <c r="B9" s="75"/>
      <c r="C9" s="75"/>
      <c r="D9" s="487"/>
      <c r="E9" s="75"/>
      <c r="F9" s="75"/>
      <c r="G9" s="75"/>
      <c r="H9" s="75"/>
      <c r="I9" s="75"/>
      <c r="J9" s="75"/>
      <c r="K9" s="75"/>
    </row>
    <row r="10" spans="1:11">
      <c r="A10" s="75"/>
      <c r="B10" s="154" t="s">
        <v>223</v>
      </c>
      <c r="C10" s="75"/>
      <c r="D10" s="483"/>
      <c r="E10" s="75"/>
      <c r="F10" s="75"/>
      <c r="G10" s="483"/>
      <c r="H10" s="75"/>
      <c r="I10" s="75"/>
      <c r="J10" s="75"/>
      <c r="K10" s="75"/>
    </row>
    <row r="11" spans="1:11">
      <c r="A11" s="75"/>
      <c r="B11" s="488"/>
      <c r="C11" s="489"/>
      <c r="D11" s="490"/>
      <c r="E11" s="75"/>
      <c r="F11" s="75"/>
      <c r="G11" s="489"/>
      <c r="H11" s="75"/>
      <c r="I11" s="75"/>
      <c r="J11" s="75"/>
      <c r="K11" s="75"/>
    </row>
    <row r="12" spans="1:11">
      <c r="A12" s="75">
        <f>+A8+1</f>
        <v>3</v>
      </c>
      <c r="B12" s="97" t="s">
        <v>450</v>
      </c>
      <c r="C12" s="418"/>
      <c r="D12" s="484">
        <v>0</v>
      </c>
      <c r="E12" s="75"/>
      <c r="F12" s="75"/>
      <c r="G12" s="418"/>
      <c r="H12" s="75"/>
      <c r="I12" s="75"/>
      <c r="J12" s="75"/>
      <c r="K12" s="75"/>
    </row>
    <row r="13" spans="1:11" ht="38.25">
      <c r="A13" s="491">
        <f t="shared" ref="A13:A19" si="0">+A12+1</f>
        <v>4</v>
      </c>
      <c r="B13" s="621" t="s">
        <v>224</v>
      </c>
      <c r="C13" s="418"/>
      <c r="D13" s="484">
        <v>0</v>
      </c>
      <c r="F13" s="75"/>
      <c r="G13" s="418"/>
      <c r="H13" s="75"/>
      <c r="I13" s="75"/>
      <c r="J13" s="75"/>
      <c r="K13" s="75"/>
    </row>
    <row r="14" spans="1:11">
      <c r="A14" s="75">
        <f t="shared" si="0"/>
        <v>5</v>
      </c>
      <c r="B14" s="75" t="s">
        <v>93</v>
      </c>
      <c r="C14" s="418"/>
      <c r="D14" s="484">
        <v>0</v>
      </c>
      <c r="E14" s="75"/>
      <c r="F14" s="75"/>
      <c r="G14" s="418"/>
      <c r="H14" s="75"/>
      <c r="I14" s="75"/>
      <c r="J14" s="75"/>
      <c r="K14" s="75"/>
    </row>
    <row r="15" spans="1:11">
      <c r="A15" s="75">
        <f t="shared" si="0"/>
        <v>6</v>
      </c>
      <c r="B15" s="75" t="s">
        <v>225</v>
      </c>
      <c r="C15" s="492"/>
      <c r="D15" s="484">
        <v>0</v>
      </c>
      <c r="E15" s="75"/>
      <c r="F15" s="75"/>
      <c r="G15" s="489"/>
      <c r="H15" s="75"/>
      <c r="I15" s="75"/>
      <c r="J15" s="75"/>
      <c r="K15" s="75"/>
    </row>
    <row r="16" spans="1:11">
      <c r="A16" s="75">
        <f t="shared" si="0"/>
        <v>7</v>
      </c>
      <c r="B16" s="75" t="s">
        <v>226</v>
      </c>
      <c r="C16" s="418"/>
      <c r="D16" s="484">
        <v>0</v>
      </c>
      <c r="E16" s="75"/>
      <c r="F16" s="75"/>
      <c r="G16" s="418"/>
      <c r="H16" s="75"/>
      <c r="I16" s="75"/>
      <c r="J16" s="75"/>
      <c r="K16" s="75"/>
    </row>
    <row r="17" spans="1:14">
      <c r="A17" s="75">
        <f t="shared" si="0"/>
        <v>8</v>
      </c>
      <c r="B17" s="75" t="s">
        <v>227</v>
      </c>
      <c r="C17" s="75"/>
      <c r="D17" s="484">
        <v>0</v>
      </c>
      <c r="E17" s="75"/>
      <c r="F17" s="75"/>
      <c r="G17" s="483"/>
      <c r="H17" s="75"/>
      <c r="I17" s="75"/>
      <c r="J17" s="75"/>
      <c r="K17" s="75"/>
    </row>
    <row r="18" spans="1:14">
      <c r="A18" s="75">
        <f t="shared" si="0"/>
        <v>9</v>
      </c>
      <c r="B18" s="75" t="s">
        <v>228</v>
      </c>
      <c r="C18" s="75"/>
      <c r="D18" s="190">
        <v>0</v>
      </c>
      <c r="E18" s="75"/>
      <c r="F18" s="75"/>
      <c r="G18" s="75"/>
      <c r="H18" s="75"/>
      <c r="I18" s="75"/>
      <c r="J18" s="75"/>
      <c r="K18" s="75"/>
    </row>
    <row r="19" spans="1:14">
      <c r="A19" s="75">
        <f t="shared" si="0"/>
        <v>10</v>
      </c>
      <c r="B19" s="75" t="s">
        <v>246</v>
      </c>
      <c r="C19" s="75"/>
      <c r="D19" s="484">
        <v>0</v>
      </c>
      <c r="E19" s="75"/>
      <c r="F19" s="75"/>
      <c r="G19" s="75"/>
      <c r="H19" s="75"/>
      <c r="I19" s="75"/>
      <c r="J19" s="75"/>
      <c r="K19" s="75"/>
    </row>
    <row r="20" spans="1:14">
      <c r="A20" s="75"/>
      <c r="B20" s="75"/>
      <c r="C20" s="75"/>
      <c r="D20" s="190"/>
      <c r="E20" s="75"/>
      <c r="F20" s="75"/>
      <c r="G20" s="75"/>
      <c r="H20" s="75"/>
      <c r="I20" s="75"/>
      <c r="J20" s="75"/>
      <c r="K20" s="75"/>
    </row>
    <row r="21" spans="1:14">
      <c r="A21" s="75">
        <f>+A19+1</f>
        <v>11</v>
      </c>
      <c r="B21" s="75" t="s">
        <v>367</v>
      </c>
      <c r="C21" s="75" t="s">
        <v>348</v>
      </c>
      <c r="D21" s="190">
        <f>SUM(D8:D19)</f>
        <v>0</v>
      </c>
      <c r="E21" s="75"/>
      <c r="F21" s="75"/>
      <c r="G21" s="75"/>
      <c r="H21" s="75"/>
      <c r="I21" s="75"/>
      <c r="J21" s="75"/>
      <c r="K21" s="75"/>
    </row>
    <row r="22" spans="1:14">
      <c r="A22" s="75">
        <v>12</v>
      </c>
      <c r="B22" s="75" t="s">
        <v>391</v>
      </c>
      <c r="C22" s="75"/>
      <c r="D22" s="197">
        <f>+D39</f>
        <v>0</v>
      </c>
      <c r="E22" s="75"/>
      <c r="F22" s="75"/>
      <c r="G22" s="75"/>
      <c r="H22" s="75"/>
      <c r="I22" s="75"/>
      <c r="J22" s="75"/>
      <c r="K22" s="75"/>
    </row>
    <row r="23" spans="1:14">
      <c r="A23" s="75">
        <v>13</v>
      </c>
      <c r="B23" s="75" t="s">
        <v>354</v>
      </c>
      <c r="C23" s="75"/>
      <c r="D23" s="197">
        <f>+D21+D22</f>
        <v>0</v>
      </c>
      <c r="E23" s="164"/>
      <c r="F23" s="75"/>
      <c r="G23" s="75"/>
      <c r="H23" s="75"/>
      <c r="I23" s="75"/>
      <c r="J23" s="75"/>
      <c r="K23" s="75"/>
    </row>
    <row r="24" spans="1:14" ht="54" customHeight="1">
      <c r="A24" s="75"/>
      <c r="B24" s="75"/>
      <c r="C24" s="75"/>
      <c r="D24" s="197"/>
      <c r="E24" s="75"/>
      <c r="F24" s="75"/>
      <c r="G24" s="75"/>
      <c r="H24" s="493"/>
      <c r="I24" s="75"/>
      <c r="J24" s="493"/>
      <c r="K24" s="493"/>
      <c r="L24" s="201"/>
    </row>
    <row r="25" spans="1:14">
      <c r="A25" s="75"/>
      <c r="B25" s="75"/>
      <c r="C25" s="75"/>
      <c r="D25" s="197"/>
      <c r="E25" s="75"/>
      <c r="F25" s="75"/>
      <c r="G25" s="75"/>
      <c r="H25" s="493"/>
      <c r="I25" s="75"/>
      <c r="J25" s="493"/>
      <c r="K25" s="75"/>
      <c r="L25" s="201"/>
      <c r="N25" s="201"/>
    </row>
    <row r="26" spans="1:14">
      <c r="A26" s="75"/>
      <c r="B26" s="75"/>
      <c r="C26" s="75"/>
      <c r="D26" s="197"/>
      <c r="E26" s="75"/>
      <c r="F26" s="75"/>
      <c r="G26" s="75"/>
      <c r="H26" s="493"/>
      <c r="I26" s="75"/>
      <c r="J26" s="493"/>
      <c r="K26" s="75"/>
      <c r="L26" s="201"/>
      <c r="N26" s="201"/>
    </row>
    <row r="27" spans="1:14">
      <c r="A27" s="75"/>
      <c r="B27" s="157" t="s">
        <v>317</v>
      </c>
      <c r="C27" s="75"/>
      <c r="D27" s="494"/>
      <c r="E27" s="75"/>
      <c r="F27" s="75"/>
      <c r="G27" s="75"/>
      <c r="H27" s="493"/>
      <c r="I27" s="75"/>
      <c r="J27" s="493"/>
      <c r="K27" s="75"/>
      <c r="L27" s="201"/>
      <c r="N27" s="201"/>
    </row>
    <row r="28" spans="1:14" ht="63.75">
      <c r="A28" s="491">
        <v>14</v>
      </c>
      <c r="B28" s="189" t="s">
        <v>378</v>
      </c>
      <c r="C28" s="75"/>
      <c r="D28" s="197"/>
      <c r="E28" s="164"/>
      <c r="F28" s="75"/>
      <c r="G28" s="75"/>
      <c r="H28" s="493"/>
      <c r="I28" s="75"/>
      <c r="J28" s="493"/>
      <c r="K28" s="493"/>
      <c r="L28" s="201"/>
    </row>
    <row r="29" spans="1:14">
      <c r="A29" s="491"/>
      <c r="B29" s="75"/>
      <c r="C29" s="75"/>
      <c r="D29" s="483"/>
      <c r="E29" s="75"/>
      <c r="F29" s="75"/>
      <c r="G29" s="75"/>
      <c r="H29" s="493"/>
      <c r="I29" s="75"/>
      <c r="J29" s="493"/>
      <c r="K29" s="493"/>
      <c r="L29" s="201"/>
      <c r="N29" s="201"/>
    </row>
    <row r="30" spans="1:14" ht="51">
      <c r="A30" s="491">
        <v>15</v>
      </c>
      <c r="B30" s="189" t="s">
        <v>76</v>
      </c>
      <c r="C30" s="75"/>
      <c r="D30" s="483"/>
      <c r="E30" s="75"/>
      <c r="F30" s="75"/>
      <c r="G30" s="75"/>
      <c r="H30" s="493"/>
      <c r="I30" s="75"/>
      <c r="J30" s="493"/>
      <c r="K30" s="493"/>
      <c r="L30" s="201"/>
    </row>
    <row r="31" spans="1:14">
      <c r="A31" s="491"/>
      <c r="B31" s="75"/>
      <c r="C31" s="75"/>
      <c r="D31" s="483"/>
      <c r="E31" s="75"/>
      <c r="F31" s="75"/>
      <c r="G31" s="75"/>
      <c r="H31" s="493"/>
      <c r="I31" s="75"/>
      <c r="J31" s="493"/>
      <c r="K31" s="493"/>
      <c r="L31" s="201"/>
    </row>
    <row r="32" spans="1:14" ht="153">
      <c r="A32" s="491">
        <v>16</v>
      </c>
      <c r="B32" s="180" t="s">
        <v>240</v>
      </c>
      <c r="C32" s="495"/>
      <c r="D32" s="197"/>
      <c r="E32" s="496"/>
      <c r="F32" s="75"/>
      <c r="G32" s="75"/>
      <c r="H32" s="493"/>
      <c r="I32" s="75"/>
      <c r="J32" s="493"/>
      <c r="K32" s="493"/>
      <c r="L32" s="201"/>
    </row>
    <row r="33" spans="1:11" ht="15">
      <c r="A33" s="491" t="s">
        <v>368</v>
      </c>
      <c r="B33" s="180" t="s">
        <v>377</v>
      </c>
      <c r="C33" s="495"/>
      <c r="D33" s="497">
        <f>D7+D17+D19</f>
        <v>0</v>
      </c>
      <c r="E33" s="498"/>
      <c r="F33" s="75"/>
      <c r="G33" s="75"/>
      <c r="H33" s="493"/>
      <c r="I33" s="75"/>
      <c r="J33" s="75"/>
      <c r="K33" s="75"/>
    </row>
    <row r="34" spans="1:11" s="156" customFormat="1" ht="15">
      <c r="A34" s="491" t="s">
        <v>369</v>
      </c>
      <c r="B34" s="180" t="s">
        <v>370</v>
      </c>
      <c r="C34" s="495"/>
      <c r="D34" s="497"/>
      <c r="E34" s="498"/>
      <c r="F34" s="75"/>
      <c r="G34" s="75"/>
      <c r="H34" s="45"/>
      <c r="I34" s="45"/>
      <c r="J34" s="45"/>
      <c r="K34" s="45"/>
    </row>
    <row r="35" spans="1:11" ht="15">
      <c r="A35" s="491" t="s">
        <v>371</v>
      </c>
      <c r="B35" s="180" t="s">
        <v>168</v>
      </c>
      <c r="C35" s="495"/>
      <c r="D35" s="498">
        <f>+D33-D34</f>
        <v>0</v>
      </c>
      <c r="E35" s="498"/>
      <c r="F35" s="75"/>
      <c r="G35" s="75"/>
      <c r="H35" s="493"/>
      <c r="I35" s="75"/>
      <c r="J35" s="75"/>
      <c r="K35" s="75"/>
    </row>
    <row r="36" spans="1:11" s="156" customFormat="1" ht="15">
      <c r="A36" s="491" t="s">
        <v>372</v>
      </c>
      <c r="B36" s="180" t="s">
        <v>169</v>
      </c>
      <c r="C36" s="495"/>
      <c r="D36" s="498">
        <f>+D35/2</f>
        <v>0</v>
      </c>
      <c r="E36" s="498"/>
      <c r="F36" s="75"/>
      <c r="G36" s="75"/>
      <c r="H36" s="499"/>
      <c r="I36" s="45"/>
      <c r="J36" s="500"/>
      <c r="K36" s="45"/>
    </row>
    <row r="37" spans="1:11" ht="38.25">
      <c r="A37" s="491" t="s">
        <v>373</v>
      </c>
      <c r="B37" s="180" t="s">
        <v>422</v>
      </c>
      <c r="C37" s="495"/>
      <c r="D37" s="497">
        <v>0</v>
      </c>
      <c r="E37" s="498"/>
      <c r="F37" s="75"/>
      <c r="G37" s="75"/>
      <c r="H37" s="75"/>
      <c r="I37" s="75"/>
      <c r="J37" s="75"/>
      <c r="K37" s="75"/>
    </row>
    <row r="38" spans="1:11" ht="15">
      <c r="A38" s="491" t="s">
        <v>374</v>
      </c>
      <c r="B38" s="75" t="s">
        <v>170</v>
      </c>
      <c r="C38" s="75"/>
      <c r="D38" s="482">
        <f>+D36+D37</f>
        <v>0</v>
      </c>
      <c r="E38" s="482"/>
      <c r="F38" s="75"/>
      <c r="G38" s="75"/>
      <c r="H38" s="493"/>
      <c r="I38" s="75"/>
      <c r="J38" s="75"/>
      <c r="K38" s="75"/>
    </row>
    <row r="39" spans="1:11" ht="15">
      <c r="A39" s="491" t="s">
        <v>388</v>
      </c>
      <c r="B39" s="75" t="s">
        <v>375</v>
      </c>
      <c r="C39" s="75"/>
      <c r="D39" s="482">
        <f>+D38-D33</f>
        <v>0</v>
      </c>
      <c r="E39" s="482"/>
      <c r="F39" s="75"/>
      <c r="G39" s="75"/>
      <c r="H39" s="493"/>
      <c r="I39" s="75"/>
      <c r="J39" s="75"/>
      <c r="K39" s="75"/>
    </row>
    <row r="40" spans="1:11" ht="63.75">
      <c r="A40" s="501">
        <v>18</v>
      </c>
      <c r="B40" s="189" t="s">
        <v>498</v>
      </c>
      <c r="C40" s="75"/>
      <c r="D40" s="190"/>
      <c r="E40" s="197"/>
      <c r="F40" s="75"/>
      <c r="G40" s="75"/>
      <c r="H40" s="75"/>
      <c r="I40" s="75"/>
      <c r="J40" s="75"/>
      <c r="K40" s="75"/>
    </row>
    <row r="41" spans="1:11">
      <c r="A41" s="198"/>
      <c r="B41" s="75"/>
      <c r="C41" s="75"/>
      <c r="D41" s="483"/>
      <c r="E41" s="197"/>
      <c r="F41" s="75"/>
      <c r="G41" s="75"/>
      <c r="H41" s="75"/>
      <c r="I41" s="75"/>
      <c r="J41" s="75"/>
      <c r="K41" s="75"/>
    </row>
    <row r="42" spans="1:11">
      <c r="A42" s="198">
        <v>19</v>
      </c>
      <c r="B42" s="75" t="s">
        <v>393</v>
      </c>
      <c r="C42" s="75"/>
      <c r="D42" s="190"/>
      <c r="E42" s="197"/>
      <c r="F42" s="75"/>
      <c r="G42" s="75"/>
      <c r="H42" s="75"/>
      <c r="I42" s="75"/>
      <c r="J42" s="75"/>
      <c r="K42" s="75"/>
    </row>
    <row r="43" spans="1:11">
      <c r="A43" s="198"/>
      <c r="B43" s="75"/>
      <c r="C43" s="75"/>
      <c r="D43" s="502"/>
      <c r="E43" s="494"/>
      <c r="F43" s="75"/>
      <c r="G43" s="75"/>
      <c r="H43" s="75"/>
      <c r="I43" s="75"/>
      <c r="J43" s="75"/>
      <c r="K43" s="75"/>
    </row>
    <row r="44" spans="1:11">
      <c r="A44" s="198">
        <v>20</v>
      </c>
      <c r="B44" s="75" t="s">
        <v>392</v>
      </c>
      <c r="C44" s="75"/>
      <c r="D44" s="164">
        <f>+D21+D28+D40+D42</f>
        <v>0</v>
      </c>
      <c r="E44" s="75"/>
      <c r="F44" s="45"/>
      <c r="G44" s="45"/>
      <c r="H44" s="75"/>
      <c r="I44" s="75"/>
      <c r="J44" s="75"/>
      <c r="K44" s="75"/>
    </row>
    <row r="45" spans="1:11">
      <c r="A45" s="198"/>
      <c r="B45" s="75"/>
      <c r="C45" s="75"/>
      <c r="D45" s="483"/>
      <c r="E45" s="75"/>
      <c r="F45" s="75"/>
      <c r="G45" s="75"/>
      <c r="H45" s="75"/>
      <c r="I45" s="75"/>
      <c r="J45" s="75"/>
      <c r="K45" s="75"/>
    </row>
    <row r="46" spans="1:11">
      <c r="A46" s="198">
        <v>21</v>
      </c>
      <c r="B46" s="75" t="s">
        <v>567</v>
      </c>
      <c r="C46" s="75"/>
      <c r="D46" s="483"/>
      <c r="E46" s="75"/>
      <c r="F46" s="75"/>
      <c r="G46" s="75"/>
      <c r="H46" s="75"/>
      <c r="I46" s="75"/>
      <c r="J46" s="75"/>
      <c r="K46" s="75"/>
    </row>
    <row r="47" spans="1:11">
      <c r="A47" s="198"/>
      <c r="B47" s="75"/>
      <c r="C47" s="75"/>
      <c r="D47" s="483"/>
      <c r="E47" s="75"/>
      <c r="F47" s="75"/>
      <c r="G47" s="75"/>
      <c r="H47" s="75"/>
      <c r="I47" s="75"/>
      <c r="J47" s="75"/>
      <c r="K47" s="75"/>
    </row>
    <row r="48" spans="1:11">
      <c r="A48" s="198"/>
      <c r="B48" s="75"/>
      <c r="C48" s="75"/>
      <c r="D48" s="483"/>
      <c r="E48" s="75"/>
      <c r="F48" s="75"/>
      <c r="G48" s="75"/>
      <c r="H48" s="75"/>
      <c r="I48" s="75"/>
      <c r="J48" s="75"/>
      <c r="K48" s="75"/>
    </row>
    <row r="49" spans="1:11" ht="15">
      <c r="A49" s="198"/>
      <c r="B49" s="75"/>
      <c r="C49" s="75"/>
      <c r="D49" s="202"/>
      <c r="E49" s="75"/>
      <c r="F49" s="75"/>
      <c r="G49" s="75"/>
      <c r="H49" s="75"/>
      <c r="I49" s="75"/>
      <c r="J49" s="75"/>
      <c r="K49" s="75"/>
    </row>
    <row r="50" spans="1:11">
      <c r="A50" s="198"/>
      <c r="B50" s="75"/>
      <c r="C50" s="75"/>
      <c r="D50" s="483"/>
      <c r="E50" s="75"/>
      <c r="F50" s="75"/>
      <c r="G50" s="75"/>
      <c r="H50" s="75"/>
      <c r="I50" s="75"/>
      <c r="J50" s="75"/>
      <c r="K50" s="75"/>
    </row>
    <row r="51" spans="1:11">
      <c r="A51" s="198"/>
      <c r="B51" s="75"/>
      <c r="C51" s="75"/>
      <c r="D51" s="483"/>
      <c r="E51" s="75"/>
      <c r="F51" s="75"/>
      <c r="G51" s="75"/>
      <c r="H51" s="75"/>
      <c r="I51" s="75"/>
      <c r="J51" s="75"/>
      <c r="K51" s="75"/>
    </row>
    <row r="52" spans="1:11">
      <c r="A52" s="198"/>
      <c r="B52" s="75"/>
      <c r="C52" s="75"/>
      <c r="D52" s="483"/>
      <c r="E52" s="75"/>
      <c r="F52" s="75"/>
      <c r="G52" s="75"/>
      <c r="H52" s="75"/>
      <c r="I52" s="75"/>
      <c r="J52" s="75"/>
      <c r="K52" s="75"/>
    </row>
    <row r="53" spans="1:11">
      <c r="A53" s="198"/>
      <c r="B53" s="75"/>
      <c r="C53" s="75"/>
      <c r="D53" s="483"/>
      <c r="E53" s="75"/>
      <c r="F53" s="75"/>
      <c r="G53" s="75"/>
      <c r="H53" s="75"/>
      <c r="I53" s="75"/>
      <c r="J53" s="75"/>
      <c r="K53" s="75"/>
    </row>
    <row r="54" spans="1:11">
      <c r="A54" s="198"/>
      <c r="B54" s="75"/>
      <c r="C54" s="75"/>
      <c r="D54" s="483"/>
      <c r="E54" s="75"/>
      <c r="F54" s="75"/>
      <c r="G54" s="75"/>
      <c r="H54" s="75"/>
      <c r="I54" s="75"/>
      <c r="J54" s="75"/>
      <c r="K54" s="75"/>
    </row>
    <row r="55" spans="1:11">
      <c r="A55" s="198"/>
      <c r="B55" s="75"/>
      <c r="C55" s="75"/>
      <c r="D55" s="483"/>
      <c r="E55" s="75"/>
      <c r="F55" s="75"/>
      <c r="G55" s="75"/>
      <c r="H55" s="75"/>
      <c r="I55" s="75"/>
      <c r="J55" s="75"/>
      <c r="K55" s="75"/>
    </row>
    <row r="56" spans="1:11">
      <c r="A56" s="198"/>
      <c r="B56" s="75"/>
      <c r="C56" s="75"/>
      <c r="D56" s="483"/>
      <c r="E56" s="75"/>
      <c r="F56" s="75"/>
      <c r="G56" s="75"/>
      <c r="H56" s="75"/>
      <c r="I56" s="75"/>
      <c r="J56" s="75"/>
      <c r="K56" s="75"/>
    </row>
    <row r="57" spans="1:11">
      <c r="A57" s="198"/>
      <c r="B57" s="75"/>
      <c r="C57" s="75"/>
      <c r="D57" s="483"/>
      <c r="E57" s="75"/>
      <c r="F57" s="75"/>
      <c r="G57" s="75"/>
      <c r="H57" s="75"/>
      <c r="I57" s="75"/>
      <c r="J57" s="75"/>
      <c r="K57" s="75"/>
    </row>
    <row r="58" spans="1:11">
      <c r="A58" s="198"/>
      <c r="B58" s="75"/>
      <c r="C58" s="75"/>
      <c r="D58" s="483"/>
      <c r="E58" s="75"/>
      <c r="F58" s="75"/>
      <c r="G58" s="75"/>
      <c r="H58" s="75"/>
      <c r="I58" s="75"/>
      <c r="J58" s="75"/>
      <c r="K58" s="75"/>
    </row>
    <row r="59" spans="1:11">
      <c r="A59" s="198"/>
      <c r="B59" s="75"/>
      <c r="C59" s="75"/>
      <c r="D59" s="483"/>
      <c r="E59" s="75"/>
      <c r="F59" s="75"/>
      <c r="G59" s="75"/>
      <c r="H59" s="75"/>
      <c r="I59" s="75"/>
      <c r="J59" s="75"/>
      <c r="K59" s="75"/>
    </row>
    <row r="60" spans="1:11">
      <c r="A60" s="198"/>
      <c r="B60" s="75"/>
      <c r="C60" s="75"/>
      <c r="D60" s="483"/>
      <c r="E60" s="75"/>
      <c r="F60" s="75"/>
      <c r="G60" s="75"/>
      <c r="H60" s="75"/>
      <c r="I60" s="75"/>
      <c r="J60" s="75"/>
      <c r="K60" s="75"/>
    </row>
    <row r="61" spans="1:11">
      <c r="A61" s="198"/>
      <c r="B61" s="75"/>
      <c r="C61" s="75"/>
      <c r="D61" s="483"/>
      <c r="E61" s="75"/>
      <c r="F61" s="75"/>
      <c r="G61" s="75"/>
      <c r="H61" s="75"/>
      <c r="I61" s="75"/>
      <c r="J61" s="75"/>
      <c r="K61" s="75"/>
    </row>
    <row r="62" spans="1:11">
      <c r="A62" s="198"/>
      <c r="B62" s="75"/>
      <c r="C62" s="75"/>
      <c r="D62" s="483"/>
      <c r="E62" s="75"/>
      <c r="F62" s="75"/>
      <c r="G62" s="75"/>
      <c r="H62" s="75"/>
      <c r="I62" s="75"/>
      <c r="J62" s="75"/>
      <c r="K62" s="75"/>
    </row>
    <row r="63" spans="1:11">
      <c r="A63" s="198"/>
      <c r="B63" s="75"/>
      <c r="C63" s="75"/>
      <c r="D63" s="483"/>
      <c r="E63" s="75"/>
      <c r="F63" s="75"/>
      <c r="G63" s="75"/>
      <c r="H63" s="75"/>
      <c r="I63" s="75"/>
      <c r="J63" s="75"/>
      <c r="K63" s="75"/>
    </row>
    <row r="64" spans="1:11">
      <c r="A64" s="198"/>
      <c r="B64" s="75"/>
      <c r="C64" s="75"/>
      <c r="D64" s="483"/>
      <c r="E64" s="75"/>
      <c r="F64" s="75"/>
      <c r="G64" s="75"/>
      <c r="H64" s="75"/>
      <c r="I64" s="75"/>
      <c r="J64" s="75"/>
      <c r="K64" s="75"/>
    </row>
    <row r="65" spans="1:11">
      <c r="A65" s="198"/>
      <c r="B65" s="75"/>
      <c r="C65" s="75"/>
      <c r="D65" s="483"/>
      <c r="E65" s="75"/>
      <c r="F65" s="75"/>
      <c r="G65" s="75"/>
      <c r="H65" s="75"/>
      <c r="I65" s="75"/>
      <c r="J65" s="75"/>
      <c r="K65" s="75"/>
    </row>
    <row r="66" spans="1:11">
      <c r="A66" s="198"/>
      <c r="B66" s="75"/>
      <c r="C66" s="75"/>
      <c r="D66" s="483"/>
      <c r="E66" s="75"/>
      <c r="F66" s="75"/>
      <c r="G66" s="75"/>
      <c r="H66" s="75"/>
      <c r="I66" s="75"/>
      <c r="J66" s="75"/>
      <c r="K66" s="75"/>
    </row>
    <row r="67" spans="1:11">
      <c r="A67" s="198"/>
      <c r="B67" s="75"/>
      <c r="C67" s="75"/>
      <c r="D67" s="483"/>
      <c r="E67" s="75"/>
      <c r="F67" s="75"/>
      <c r="G67" s="75"/>
      <c r="H67" s="75"/>
      <c r="I67" s="75"/>
      <c r="J67" s="75"/>
      <c r="K67" s="75"/>
    </row>
    <row r="68" spans="1:11">
      <c r="A68" s="198"/>
      <c r="B68" s="75"/>
      <c r="C68" s="75"/>
      <c r="D68" s="483"/>
      <c r="E68" s="75"/>
      <c r="F68" s="164"/>
      <c r="G68" s="75"/>
      <c r="H68" s="75"/>
      <c r="I68" s="75"/>
      <c r="J68" s="75"/>
      <c r="K68" s="75"/>
    </row>
    <row r="69" spans="1:11">
      <c r="A69" s="198"/>
      <c r="B69" s="75"/>
      <c r="C69" s="75"/>
      <c r="D69" s="483"/>
      <c r="E69" s="75"/>
      <c r="F69" s="75"/>
      <c r="G69" s="75"/>
      <c r="H69" s="75"/>
      <c r="I69" s="75"/>
      <c r="J69" s="75"/>
      <c r="K69" s="75"/>
    </row>
    <row r="70" spans="1:11">
      <c r="A70" s="198"/>
      <c r="B70" s="75"/>
      <c r="C70" s="75"/>
      <c r="D70" s="483"/>
      <c r="E70" s="75"/>
      <c r="F70" s="75"/>
      <c r="G70" s="75"/>
      <c r="H70" s="75"/>
      <c r="I70" s="75"/>
      <c r="J70" s="75"/>
      <c r="K70" s="75"/>
    </row>
    <row r="71" spans="1:11">
      <c r="A71" s="198"/>
      <c r="B71" s="75"/>
      <c r="C71" s="75"/>
      <c r="D71" s="483"/>
      <c r="E71" s="75"/>
      <c r="F71" s="75"/>
      <c r="G71" s="75"/>
      <c r="H71" s="75"/>
      <c r="I71" s="75"/>
      <c r="J71" s="75"/>
      <c r="K71" s="75"/>
    </row>
    <row r="72" spans="1:11">
      <c r="A72" s="198"/>
      <c r="B72" s="75"/>
      <c r="C72" s="75"/>
      <c r="D72" s="483"/>
      <c r="E72" s="75"/>
      <c r="F72" s="75"/>
      <c r="G72" s="75"/>
      <c r="H72" s="75"/>
      <c r="I72" s="75"/>
      <c r="J72" s="75"/>
      <c r="K72" s="75"/>
    </row>
    <row r="73" spans="1:11">
      <c r="A73" s="198"/>
      <c r="B73" s="75"/>
      <c r="C73" s="75"/>
      <c r="D73" s="483"/>
      <c r="E73" s="75"/>
      <c r="F73" s="75"/>
      <c r="G73" s="75"/>
      <c r="H73" s="75"/>
      <c r="I73" s="75"/>
      <c r="J73" s="75"/>
      <c r="K73" s="75"/>
    </row>
    <row r="74" spans="1:11">
      <c r="A74" s="198"/>
      <c r="B74" s="75"/>
      <c r="C74" s="75"/>
      <c r="D74" s="483"/>
      <c r="E74" s="75"/>
      <c r="F74" s="75"/>
      <c r="G74" s="75"/>
      <c r="H74" s="75"/>
      <c r="I74" s="75"/>
      <c r="J74" s="75"/>
      <c r="K74" s="75"/>
    </row>
    <row r="75" spans="1:11">
      <c r="A75" s="198"/>
      <c r="B75" s="75"/>
      <c r="C75" s="75"/>
      <c r="D75" s="483"/>
      <c r="E75" s="75"/>
      <c r="F75" s="75"/>
      <c r="G75" s="75"/>
      <c r="H75" s="75"/>
      <c r="I75" s="75"/>
      <c r="J75" s="75"/>
      <c r="K75" s="75"/>
    </row>
    <row r="76" spans="1:11">
      <c r="A76" s="198"/>
      <c r="B76" s="75"/>
      <c r="C76" s="75"/>
      <c r="D76" s="483"/>
      <c r="E76" s="75"/>
      <c r="F76" s="75"/>
      <c r="G76" s="75"/>
      <c r="H76" s="75"/>
      <c r="I76" s="75"/>
      <c r="J76" s="75"/>
      <c r="K76" s="75"/>
    </row>
    <row r="77" spans="1:11">
      <c r="A77" s="198"/>
      <c r="B77" s="75"/>
      <c r="C77" s="75"/>
      <c r="D77" s="483"/>
      <c r="E77" s="75"/>
      <c r="F77" s="75"/>
      <c r="G77" s="75"/>
      <c r="H77" s="75"/>
      <c r="I77" s="75"/>
      <c r="J77" s="75"/>
      <c r="K77" s="75"/>
    </row>
    <row r="78" spans="1:11">
      <c r="A78" s="198"/>
      <c r="B78" s="75"/>
      <c r="C78" s="75"/>
      <c r="D78" s="483"/>
      <c r="E78" s="75"/>
      <c r="F78" s="75"/>
      <c r="G78" s="75"/>
      <c r="H78" s="75"/>
      <c r="I78" s="75"/>
      <c r="J78" s="75"/>
      <c r="K78" s="75"/>
    </row>
    <row r="79" spans="1:11">
      <c r="A79" s="198"/>
      <c r="B79" s="75"/>
      <c r="C79" s="75"/>
      <c r="D79" s="483"/>
      <c r="E79" s="75"/>
      <c r="F79" s="75"/>
      <c r="G79" s="75"/>
      <c r="H79" s="75"/>
      <c r="I79" s="75"/>
      <c r="J79" s="75"/>
      <c r="K79" s="75"/>
    </row>
    <row r="80" spans="1:11">
      <c r="A80" s="198"/>
      <c r="B80" s="75"/>
      <c r="C80" s="75"/>
      <c r="D80" s="483"/>
      <c r="E80" s="75"/>
      <c r="F80" s="75"/>
      <c r="G80" s="75"/>
      <c r="H80" s="75"/>
      <c r="I80" s="75"/>
      <c r="J80" s="75"/>
      <c r="K80" s="75"/>
    </row>
    <row r="81" spans="1:11">
      <c r="A81" s="198"/>
      <c r="B81" s="75"/>
      <c r="C81" s="75"/>
      <c r="D81" s="483"/>
      <c r="E81" s="75"/>
      <c r="F81" s="75"/>
      <c r="G81" s="75"/>
      <c r="H81" s="75"/>
      <c r="I81" s="75"/>
      <c r="J81" s="75"/>
      <c r="K81" s="75"/>
    </row>
    <row r="82" spans="1:11">
      <c r="A82" s="198"/>
      <c r="B82" s="75"/>
      <c r="C82" s="75"/>
      <c r="D82" s="483"/>
      <c r="E82" s="75"/>
      <c r="F82" s="75"/>
      <c r="G82" s="75"/>
      <c r="H82" s="75"/>
      <c r="I82" s="75"/>
      <c r="J82" s="75"/>
      <c r="K82" s="75"/>
    </row>
    <row r="83" spans="1:11">
      <c r="A83" s="198"/>
      <c r="B83" s="75"/>
      <c r="C83" s="75"/>
      <c r="D83" s="483"/>
      <c r="E83" s="75"/>
      <c r="F83" s="75"/>
      <c r="G83" s="75"/>
      <c r="H83" s="75"/>
      <c r="I83" s="75"/>
      <c r="J83" s="75"/>
      <c r="K83" s="75"/>
    </row>
    <row r="84" spans="1:11">
      <c r="A84" s="198"/>
      <c r="B84" s="75"/>
      <c r="C84" s="75"/>
      <c r="D84" s="483"/>
      <c r="E84" s="75"/>
      <c r="F84" s="75"/>
      <c r="G84" s="75"/>
      <c r="H84" s="75"/>
      <c r="I84" s="75"/>
      <c r="J84" s="75"/>
      <c r="K84" s="75"/>
    </row>
    <row r="85" spans="1:11">
      <c r="A85" s="198"/>
      <c r="B85" s="75"/>
      <c r="C85" s="75"/>
      <c r="D85" s="483"/>
      <c r="E85" s="75"/>
      <c r="F85" s="75"/>
      <c r="G85" s="75"/>
      <c r="H85" s="75"/>
      <c r="I85" s="75"/>
      <c r="J85" s="75"/>
      <c r="K85" s="75"/>
    </row>
    <row r="86" spans="1:11">
      <c r="A86" s="198"/>
      <c r="B86" s="75"/>
      <c r="C86" s="75"/>
      <c r="D86" s="483"/>
      <c r="E86" s="75"/>
      <c r="F86" s="75"/>
      <c r="G86" s="75"/>
      <c r="H86" s="75"/>
      <c r="I86" s="75"/>
      <c r="J86" s="75"/>
      <c r="K86" s="75"/>
    </row>
    <row r="87" spans="1:11">
      <c r="A87" s="198"/>
      <c r="B87" s="75"/>
      <c r="C87" s="75"/>
      <c r="D87" s="483"/>
      <c r="E87" s="75"/>
      <c r="F87" s="75"/>
      <c r="G87" s="75"/>
      <c r="H87" s="75"/>
      <c r="I87" s="75"/>
      <c r="J87" s="75"/>
      <c r="K87" s="75"/>
    </row>
    <row r="88" spans="1:11">
      <c r="A88" s="198"/>
      <c r="B88" s="75"/>
      <c r="C88" s="75"/>
      <c r="D88" s="483"/>
      <c r="E88" s="75"/>
      <c r="F88" s="75"/>
      <c r="G88" s="75"/>
      <c r="H88" s="75"/>
      <c r="I88" s="75"/>
      <c r="J88" s="75"/>
      <c r="K88" s="75"/>
    </row>
    <row r="89" spans="1:11">
      <c r="A89" s="198"/>
      <c r="B89" s="75"/>
      <c r="C89" s="75"/>
      <c r="D89" s="483"/>
      <c r="E89" s="75"/>
      <c r="F89" s="75"/>
      <c r="G89" s="75"/>
      <c r="H89" s="75"/>
      <c r="I89" s="75"/>
      <c r="J89" s="75"/>
      <c r="K89" s="75"/>
    </row>
    <row r="90" spans="1:11">
      <c r="A90" s="198"/>
      <c r="B90" s="75"/>
      <c r="C90" s="75"/>
      <c r="D90" s="483"/>
      <c r="E90" s="75"/>
      <c r="F90" s="75"/>
      <c r="G90" s="75"/>
      <c r="H90" s="75"/>
      <c r="I90" s="75"/>
      <c r="J90" s="75"/>
      <c r="K90" s="75"/>
    </row>
    <row r="91" spans="1:11">
      <c r="A91" s="198"/>
      <c r="B91" s="75"/>
      <c r="C91" s="75"/>
      <c r="D91" s="483"/>
      <c r="E91" s="75"/>
      <c r="F91" s="75"/>
      <c r="G91" s="75"/>
      <c r="H91" s="75"/>
      <c r="I91" s="75"/>
      <c r="J91" s="75"/>
      <c r="K91" s="75"/>
    </row>
    <row r="92" spans="1:11">
      <c r="A92" s="198"/>
      <c r="B92" s="75"/>
      <c r="C92" s="75"/>
      <c r="D92" s="483"/>
      <c r="E92" s="75"/>
      <c r="F92" s="75"/>
      <c r="G92" s="75"/>
      <c r="H92" s="75"/>
      <c r="I92" s="75"/>
      <c r="J92" s="75"/>
      <c r="K92" s="75"/>
    </row>
    <row r="93" spans="1:11">
      <c r="A93" s="198"/>
      <c r="B93" s="75"/>
      <c r="C93" s="75"/>
      <c r="D93" s="483"/>
      <c r="E93" s="75"/>
      <c r="F93" s="75"/>
      <c r="G93" s="75"/>
      <c r="H93" s="75"/>
      <c r="I93" s="75"/>
      <c r="J93" s="75"/>
      <c r="K93" s="75"/>
    </row>
    <row r="94" spans="1:11">
      <c r="A94" s="198"/>
      <c r="B94" s="75"/>
      <c r="C94" s="75"/>
      <c r="D94" s="483"/>
      <c r="E94" s="75"/>
      <c r="F94" s="75"/>
      <c r="G94" s="75"/>
      <c r="H94" s="75"/>
      <c r="I94" s="75"/>
      <c r="J94" s="75"/>
      <c r="K94" s="75"/>
    </row>
    <row r="95" spans="1:11">
      <c r="A95" s="198"/>
      <c r="B95" s="75"/>
      <c r="C95" s="75"/>
      <c r="D95" s="483"/>
      <c r="E95" s="75"/>
      <c r="F95" s="75"/>
      <c r="G95" s="75"/>
      <c r="H95" s="75"/>
      <c r="I95" s="75"/>
      <c r="J95" s="75"/>
      <c r="K95" s="75"/>
    </row>
    <row r="96" spans="1:11">
      <c r="A96" s="198"/>
      <c r="B96" s="75"/>
      <c r="C96" s="75"/>
      <c r="D96" s="483"/>
      <c r="E96" s="75"/>
      <c r="F96" s="75"/>
      <c r="G96" s="75"/>
      <c r="H96" s="75"/>
      <c r="I96" s="75"/>
      <c r="J96" s="75"/>
      <c r="K96" s="75"/>
    </row>
    <row r="97" spans="1:11">
      <c r="A97" s="198"/>
      <c r="B97" s="75"/>
      <c r="C97" s="75"/>
      <c r="D97" s="483"/>
      <c r="E97" s="75"/>
      <c r="F97" s="75"/>
      <c r="G97" s="75"/>
      <c r="H97" s="75"/>
      <c r="I97" s="75"/>
      <c r="J97" s="75"/>
      <c r="K97" s="75"/>
    </row>
    <row r="98" spans="1:11">
      <c r="A98" s="198"/>
      <c r="B98" s="75"/>
      <c r="C98" s="75"/>
      <c r="D98" s="483"/>
      <c r="E98" s="75"/>
      <c r="F98" s="75"/>
      <c r="G98" s="75"/>
      <c r="H98" s="75"/>
      <c r="I98" s="75"/>
      <c r="J98" s="75"/>
      <c r="K98" s="75"/>
    </row>
    <row r="99" spans="1:11">
      <c r="A99" s="198"/>
      <c r="B99" s="75"/>
      <c r="C99" s="75"/>
      <c r="D99" s="483"/>
      <c r="E99" s="75"/>
      <c r="F99" s="75"/>
      <c r="G99" s="75"/>
      <c r="H99" s="75"/>
      <c r="I99" s="75"/>
      <c r="J99" s="75"/>
      <c r="K99" s="75"/>
    </row>
    <row r="100" spans="1:11">
      <c r="A100" s="198"/>
      <c r="B100" s="75"/>
      <c r="C100" s="75"/>
      <c r="D100" s="483"/>
      <c r="E100" s="75"/>
      <c r="F100" s="75"/>
      <c r="G100" s="75"/>
      <c r="H100" s="75"/>
      <c r="I100" s="75"/>
      <c r="J100" s="75"/>
      <c r="K100" s="75"/>
    </row>
    <row r="101" spans="1:11">
      <c r="A101" s="198"/>
      <c r="B101" s="75"/>
      <c r="C101" s="75"/>
      <c r="D101" s="483"/>
      <c r="E101" s="75"/>
      <c r="F101" s="75"/>
      <c r="G101" s="75"/>
      <c r="H101" s="75"/>
      <c r="I101" s="75"/>
      <c r="J101" s="75"/>
      <c r="K101" s="75"/>
    </row>
    <row r="102" spans="1:11">
      <c r="A102" s="198"/>
      <c r="B102" s="75"/>
      <c r="C102" s="75"/>
      <c r="D102" s="483"/>
      <c r="E102" s="75"/>
      <c r="F102" s="75"/>
      <c r="G102" s="75"/>
      <c r="H102" s="75"/>
      <c r="I102" s="75"/>
      <c r="J102" s="75"/>
      <c r="K102" s="75"/>
    </row>
    <row r="103" spans="1:11">
      <c r="A103" s="198"/>
      <c r="B103" s="75"/>
      <c r="C103" s="75"/>
      <c r="D103" s="483"/>
      <c r="E103" s="75"/>
      <c r="F103" s="75"/>
      <c r="G103" s="75"/>
      <c r="H103" s="75"/>
      <c r="I103" s="75"/>
      <c r="J103" s="75"/>
      <c r="K103" s="75"/>
    </row>
    <row r="104" spans="1:11">
      <c r="A104" s="198"/>
      <c r="B104" s="75"/>
      <c r="C104" s="75"/>
      <c r="D104" s="483"/>
      <c r="E104" s="75"/>
      <c r="F104" s="75"/>
      <c r="G104" s="75"/>
      <c r="H104" s="75"/>
      <c r="I104" s="75"/>
      <c r="J104" s="75"/>
      <c r="K104" s="75"/>
    </row>
    <row r="105" spans="1:11">
      <c r="A105" s="198"/>
      <c r="B105" s="75"/>
      <c r="C105" s="75"/>
      <c r="D105" s="483"/>
      <c r="E105" s="75"/>
      <c r="F105" s="75"/>
      <c r="G105" s="75"/>
      <c r="H105" s="75"/>
      <c r="I105" s="75"/>
      <c r="J105" s="75"/>
      <c r="K105" s="75"/>
    </row>
    <row r="106" spans="1:11">
      <c r="A106" s="198"/>
      <c r="B106" s="75"/>
      <c r="C106" s="75"/>
      <c r="D106" s="483"/>
      <c r="E106" s="75"/>
      <c r="F106" s="75"/>
      <c r="G106" s="75"/>
      <c r="H106" s="75"/>
      <c r="I106" s="75"/>
      <c r="J106" s="75"/>
      <c r="K106" s="75"/>
    </row>
    <row r="107" spans="1:11">
      <c r="A107" s="198"/>
      <c r="B107" s="75"/>
      <c r="C107" s="75"/>
      <c r="D107" s="483"/>
      <c r="E107" s="75"/>
      <c r="F107" s="75"/>
      <c r="G107" s="75"/>
      <c r="H107" s="75"/>
      <c r="I107" s="75"/>
      <c r="J107" s="75"/>
      <c r="K107" s="75"/>
    </row>
    <row r="108" spans="1:11">
      <c r="A108" s="198"/>
      <c r="B108" s="75"/>
      <c r="C108" s="75"/>
      <c r="D108" s="483"/>
      <c r="E108" s="75"/>
      <c r="F108" s="75"/>
      <c r="G108" s="75"/>
      <c r="H108" s="75"/>
      <c r="I108" s="75"/>
      <c r="J108" s="75"/>
      <c r="K108" s="75"/>
    </row>
    <row r="109" spans="1:11">
      <c r="A109" s="198"/>
      <c r="B109" s="75"/>
      <c r="C109" s="75"/>
      <c r="D109" s="483"/>
      <c r="E109" s="75"/>
      <c r="F109" s="75"/>
      <c r="G109" s="75"/>
      <c r="H109" s="75"/>
      <c r="I109" s="75"/>
      <c r="J109" s="75"/>
      <c r="K109" s="75"/>
    </row>
    <row r="110" spans="1:11">
      <c r="A110" s="198"/>
      <c r="B110" s="75"/>
      <c r="C110" s="75"/>
      <c r="D110" s="483"/>
      <c r="E110" s="75"/>
      <c r="F110" s="75"/>
      <c r="G110" s="75"/>
      <c r="H110" s="75"/>
      <c r="I110" s="75"/>
      <c r="J110" s="75"/>
      <c r="K110" s="75"/>
    </row>
    <row r="111" spans="1:11">
      <c r="A111" s="198"/>
      <c r="B111" s="75"/>
      <c r="C111" s="75"/>
      <c r="D111" s="483"/>
      <c r="E111" s="75"/>
      <c r="F111" s="75"/>
      <c r="G111" s="75"/>
      <c r="H111" s="75"/>
      <c r="I111" s="75"/>
      <c r="J111" s="75"/>
      <c r="K111" s="75"/>
    </row>
    <row r="112" spans="1:11">
      <c r="A112" s="198"/>
      <c r="B112" s="75"/>
      <c r="C112" s="75"/>
      <c r="D112" s="483"/>
      <c r="E112" s="75"/>
      <c r="F112" s="75"/>
      <c r="G112" s="75"/>
      <c r="H112" s="75"/>
      <c r="I112" s="75"/>
      <c r="J112" s="75"/>
      <c r="K112" s="75"/>
    </row>
    <row r="113" spans="1:11">
      <c r="A113" s="198"/>
      <c r="B113" s="75"/>
      <c r="C113" s="75"/>
      <c r="D113" s="483"/>
      <c r="E113" s="75"/>
      <c r="F113" s="75"/>
      <c r="G113" s="75"/>
      <c r="H113" s="75"/>
      <c r="I113" s="75"/>
      <c r="J113" s="75"/>
      <c r="K113" s="75"/>
    </row>
    <row r="114" spans="1:11">
      <c r="A114" s="198"/>
      <c r="B114" s="75"/>
      <c r="C114" s="75"/>
      <c r="D114" s="483"/>
      <c r="E114" s="75"/>
      <c r="F114" s="75"/>
      <c r="G114" s="75"/>
      <c r="H114" s="75"/>
      <c r="I114" s="75"/>
      <c r="J114" s="75"/>
      <c r="K114" s="75"/>
    </row>
    <row r="115" spans="1:11">
      <c r="A115" s="198"/>
      <c r="B115" s="75"/>
      <c r="C115" s="75"/>
      <c r="D115" s="483"/>
      <c r="E115" s="75"/>
      <c r="F115" s="75"/>
      <c r="G115" s="75"/>
      <c r="H115" s="75"/>
      <c r="I115" s="75"/>
      <c r="J115" s="75"/>
      <c r="K115" s="75"/>
    </row>
    <row r="116" spans="1:11">
      <c r="A116" s="198"/>
      <c r="B116" s="75"/>
      <c r="C116" s="75"/>
      <c r="D116" s="483"/>
      <c r="E116" s="75"/>
      <c r="F116" s="75"/>
      <c r="G116" s="75"/>
      <c r="H116" s="75"/>
      <c r="I116" s="75"/>
      <c r="J116" s="75"/>
      <c r="K116" s="75"/>
    </row>
    <row r="117" spans="1:11">
      <c r="A117" s="198"/>
      <c r="B117" s="75"/>
      <c r="C117" s="75"/>
      <c r="D117" s="483"/>
      <c r="E117" s="75"/>
      <c r="F117" s="75"/>
      <c r="G117" s="75"/>
      <c r="H117" s="75"/>
      <c r="I117" s="75"/>
      <c r="J117" s="75"/>
      <c r="K117" s="75"/>
    </row>
    <row r="118" spans="1:11">
      <c r="A118" s="198"/>
      <c r="B118" s="75"/>
      <c r="C118" s="75"/>
      <c r="D118" s="483"/>
      <c r="E118" s="75"/>
      <c r="F118" s="75"/>
      <c r="G118" s="75"/>
      <c r="H118" s="75"/>
      <c r="I118" s="75"/>
      <c r="J118" s="75"/>
      <c r="K118" s="75"/>
    </row>
    <row r="119" spans="1:11">
      <c r="A119" s="198"/>
      <c r="B119" s="75"/>
      <c r="C119" s="75"/>
      <c r="D119" s="483"/>
      <c r="E119" s="75"/>
      <c r="F119" s="75"/>
      <c r="G119" s="75"/>
      <c r="H119" s="75"/>
      <c r="I119" s="75"/>
      <c r="J119" s="75"/>
      <c r="K119" s="75"/>
    </row>
    <row r="120" spans="1:11">
      <c r="A120" s="198"/>
      <c r="B120" s="75"/>
      <c r="C120" s="75"/>
      <c r="D120" s="483"/>
      <c r="E120" s="75"/>
      <c r="F120" s="75"/>
      <c r="G120" s="75"/>
      <c r="H120" s="75"/>
      <c r="I120" s="75"/>
      <c r="J120" s="75"/>
      <c r="K120" s="75"/>
    </row>
    <row r="121" spans="1:11">
      <c r="A121" s="198"/>
      <c r="B121" s="75"/>
      <c r="C121" s="75"/>
      <c r="D121" s="483"/>
      <c r="E121" s="75"/>
      <c r="F121" s="75"/>
      <c r="G121" s="75"/>
      <c r="H121" s="75"/>
      <c r="I121" s="75"/>
      <c r="J121" s="75"/>
      <c r="K121" s="75"/>
    </row>
    <row r="122" spans="1:11">
      <c r="A122" s="198"/>
      <c r="B122" s="75"/>
      <c r="C122" s="75"/>
      <c r="D122" s="483"/>
      <c r="E122" s="75"/>
      <c r="F122" s="75"/>
      <c r="G122" s="75"/>
      <c r="H122" s="75"/>
      <c r="I122" s="75"/>
      <c r="J122" s="75"/>
      <c r="K122" s="75"/>
    </row>
    <row r="123" spans="1:11">
      <c r="A123" s="198"/>
      <c r="B123" s="75"/>
      <c r="C123" s="75"/>
      <c r="D123" s="483"/>
      <c r="E123" s="75"/>
      <c r="F123" s="75"/>
      <c r="G123" s="75"/>
      <c r="H123" s="75"/>
      <c r="I123" s="75"/>
      <c r="J123" s="75"/>
      <c r="K123" s="75"/>
    </row>
    <row r="124" spans="1:11">
      <c r="A124" s="198"/>
      <c r="B124" s="75"/>
      <c r="C124" s="75"/>
      <c r="D124" s="483"/>
      <c r="E124" s="75"/>
      <c r="F124" s="75"/>
      <c r="G124" s="75"/>
      <c r="H124" s="75"/>
      <c r="I124" s="75"/>
      <c r="J124" s="75"/>
      <c r="K124" s="75"/>
    </row>
    <row r="125" spans="1:11">
      <c r="A125" s="198"/>
      <c r="B125" s="75"/>
      <c r="C125" s="75"/>
      <c r="D125" s="483"/>
      <c r="E125" s="75"/>
      <c r="F125" s="75"/>
      <c r="G125" s="75"/>
      <c r="H125" s="75"/>
      <c r="I125" s="75"/>
      <c r="J125" s="75"/>
      <c r="K125" s="75"/>
    </row>
    <row r="126" spans="1:11">
      <c r="A126" s="198"/>
      <c r="B126" s="75"/>
      <c r="C126" s="75"/>
      <c r="D126" s="483"/>
      <c r="E126" s="75"/>
      <c r="F126" s="75"/>
      <c r="G126" s="75"/>
      <c r="H126" s="75"/>
      <c r="I126" s="75"/>
      <c r="J126" s="75"/>
      <c r="K126" s="75"/>
    </row>
    <row r="127" spans="1:11">
      <c r="A127" s="198"/>
      <c r="B127" s="75"/>
      <c r="C127" s="75"/>
      <c r="D127" s="483"/>
      <c r="E127" s="75"/>
      <c r="F127" s="75"/>
      <c r="G127" s="75"/>
      <c r="H127" s="75"/>
      <c r="I127" s="75"/>
      <c r="J127" s="75"/>
      <c r="K127" s="75"/>
    </row>
    <row r="128" spans="1:11">
      <c r="A128" s="198"/>
      <c r="B128" s="75"/>
      <c r="C128" s="75"/>
      <c r="D128" s="483"/>
      <c r="E128" s="75"/>
      <c r="F128" s="75"/>
      <c r="G128" s="75"/>
      <c r="H128" s="75"/>
      <c r="I128" s="75"/>
      <c r="J128" s="75"/>
      <c r="K128" s="75"/>
    </row>
    <row r="129" spans="1:11">
      <c r="A129" s="198"/>
      <c r="B129" s="75"/>
      <c r="C129" s="75"/>
      <c r="D129" s="483"/>
      <c r="E129" s="75"/>
      <c r="F129" s="75"/>
      <c r="G129" s="75"/>
      <c r="H129" s="75"/>
      <c r="I129" s="75"/>
      <c r="J129" s="75"/>
      <c r="K129" s="75"/>
    </row>
    <row r="130" spans="1:11">
      <c r="A130" s="198"/>
      <c r="B130" s="75"/>
      <c r="C130" s="75"/>
      <c r="D130" s="483"/>
      <c r="E130" s="75"/>
      <c r="F130" s="75"/>
      <c r="G130" s="75"/>
      <c r="H130" s="75"/>
      <c r="I130" s="75"/>
      <c r="J130" s="75"/>
      <c r="K130" s="75"/>
    </row>
    <row r="131" spans="1:11">
      <c r="A131" s="198"/>
      <c r="B131" s="75"/>
      <c r="C131" s="75"/>
      <c r="D131" s="483"/>
      <c r="E131" s="75"/>
      <c r="F131" s="75"/>
      <c r="G131" s="75"/>
      <c r="H131" s="75"/>
      <c r="I131" s="75"/>
      <c r="J131" s="75"/>
      <c r="K131" s="75"/>
    </row>
    <row r="132" spans="1:11">
      <c r="A132" s="198"/>
      <c r="B132" s="75"/>
      <c r="C132" s="75"/>
      <c r="D132" s="483"/>
      <c r="E132" s="75"/>
      <c r="F132" s="75"/>
      <c r="G132" s="75"/>
      <c r="H132" s="75"/>
      <c r="I132" s="75"/>
      <c r="J132" s="75"/>
      <c r="K132" s="75"/>
    </row>
    <row r="133" spans="1:11">
      <c r="A133" s="198"/>
      <c r="B133" s="75"/>
      <c r="C133" s="75"/>
      <c r="D133" s="483"/>
      <c r="E133" s="75"/>
      <c r="F133" s="75"/>
      <c r="G133" s="75"/>
      <c r="H133" s="75"/>
      <c r="I133" s="75"/>
      <c r="J133" s="75"/>
      <c r="K133" s="75"/>
    </row>
    <row r="134" spans="1:11">
      <c r="A134" s="198"/>
      <c r="B134" s="75"/>
      <c r="C134" s="75"/>
      <c r="D134" s="483"/>
      <c r="E134" s="75"/>
      <c r="F134" s="75"/>
      <c r="G134" s="75"/>
      <c r="H134" s="75"/>
      <c r="I134" s="75"/>
      <c r="J134" s="75"/>
      <c r="K134" s="75"/>
    </row>
    <row r="135" spans="1:11">
      <c r="A135" s="198"/>
      <c r="B135" s="75"/>
      <c r="C135" s="75"/>
      <c r="D135" s="483"/>
      <c r="E135" s="75"/>
      <c r="F135" s="75"/>
      <c r="G135" s="75"/>
      <c r="H135" s="75"/>
      <c r="I135" s="75"/>
      <c r="J135" s="75"/>
      <c r="K135" s="75"/>
    </row>
    <row r="136" spans="1:11">
      <c r="A136" s="198"/>
      <c r="B136" s="75"/>
      <c r="C136" s="75"/>
      <c r="D136" s="483"/>
      <c r="E136" s="75"/>
      <c r="F136" s="75"/>
      <c r="G136" s="75"/>
      <c r="H136" s="75"/>
      <c r="I136" s="75"/>
      <c r="J136" s="75"/>
      <c r="K136" s="75"/>
    </row>
    <row r="137" spans="1:11">
      <c r="A137" s="198"/>
      <c r="B137" s="75"/>
      <c r="C137" s="75"/>
      <c r="D137" s="483"/>
      <c r="E137" s="75"/>
      <c r="F137" s="75"/>
      <c r="G137" s="75"/>
      <c r="H137" s="75"/>
      <c r="I137" s="75"/>
      <c r="J137" s="75"/>
      <c r="K137" s="75"/>
    </row>
    <row r="138" spans="1:11">
      <c r="A138" s="198"/>
      <c r="B138" s="75"/>
      <c r="C138" s="75"/>
      <c r="D138" s="483"/>
      <c r="E138" s="75"/>
      <c r="F138" s="75"/>
      <c r="G138" s="75"/>
      <c r="H138" s="75"/>
      <c r="I138" s="75"/>
      <c r="J138" s="75"/>
      <c r="K138" s="75"/>
    </row>
    <row r="139" spans="1:11">
      <c r="A139" s="198"/>
      <c r="B139" s="75"/>
      <c r="C139" s="75"/>
      <c r="D139" s="483"/>
      <c r="E139" s="75"/>
      <c r="F139" s="75"/>
      <c r="G139" s="75"/>
      <c r="H139" s="75"/>
      <c r="I139" s="75"/>
      <c r="J139" s="75"/>
      <c r="K139" s="75"/>
    </row>
    <row r="140" spans="1:11">
      <c r="A140" s="198"/>
      <c r="B140" s="75"/>
      <c r="C140" s="75"/>
      <c r="D140" s="483"/>
      <c r="E140" s="75"/>
      <c r="F140" s="75"/>
      <c r="G140" s="75"/>
      <c r="H140" s="75"/>
      <c r="I140" s="75"/>
      <c r="J140" s="75"/>
      <c r="K140" s="75"/>
    </row>
    <row r="141" spans="1:11">
      <c r="A141" s="198"/>
      <c r="B141" s="75"/>
      <c r="C141" s="75"/>
      <c r="D141" s="483"/>
      <c r="E141" s="75"/>
      <c r="F141" s="75"/>
      <c r="G141" s="75"/>
      <c r="H141" s="75"/>
      <c r="I141" s="75"/>
      <c r="J141" s="75"/>
      <c r="K141" s="75"/>
    </row>
    <row r="142" spans="1:11">
      <c r="A142" s="198"/>
      <c r="B142" s="75"/>
      <c r="C142" s="75"/>
      <c r="D142" s="483"/>
      <c r="E142" s="75"/>
      <c r="F142" s="75"/>
      <c r="G142" s="75"/>
      <c r="H142" s="75"/>
      <c r="I142" s="75"/>
      <c r="J142" s="75"/>
      <c r="K142" s="75"/>
    </row>
    <row r="143" spans="1:11">
      <c r="A143" s="198"/>
      <c r="B143" s="75"/>
      <c r="C143" s="75"/>
      <c r="D143" s="483"/>
      <c r="E143" s="75"/>
      <c r="F143" s="75"/>
      <c r="G143" s="75"/>
      <c r="H143" s="75"/>
      <c r="I143" s="75"/>
      <c r="J143" s="75"/>
      <c r="K143" s="75"/>
    </row>
    <row r="144" spans="1:11">
      <c r="A144" s="198"/>
      <c r="B144" s="75"/>
      <c r="C144" s="75"/>
      <c r="D144" s="483"/>
      <c r="E144" s="75"/>
      <c r="F144" s="75"/>
      <c r="G144" s="75"/>
      <c r="H144" s="75"/>
      <c r="I144" s="75"/>
      <c r="J144" s="75"/>
      <c r="K144" s="75"/>
    </row>
    <row r="145" spans="1:11">
      <c r="A145" s="198"/>
      <c r="B145" s="75"/>
      <c r="C145" s="75"/>
      <c r="D145" s="483"/>
      <c r="E145" s="75"/>
      <c r="F145" s="75"/>
      <c r="G145" s="75"/>
      <c r="H145" s="75"/>
      <c r="I145" s="75"/>
      <c r="J145" s="75"/>
      <c r="K145" s="75"/>
    </row>
    <row r="146" spans="1:11">
      <c r="A146" s="198"/>
      <c r="B146" s="75"/>
      <c r="C146" s="75"/>
      <c r="D146" s="483"/>
      <c r="E146" s="75"/>
      <c r="F146" s="75"/>
      <c r="G146" s="75"/>
      <c r="H146" s="75"/>
      <c r="I146" s="75"/>
      <c r="J146" s="75"/>
      <c r="K146" s="75"/>
    </row>
    <row r="147" spans="1:11">
      <c r="A147" s="198"/>
      <c r="B147" s="75"/>
      <c r="C147" s="75"/>
      <c r="D147" s="483"/>
      <c r="E147" s="75"/>
      <c r="F147" s="75"/>
      <c r="G147" s="75"/>
      <c r="H147" s="75"/>
      <c r="I147" s="75"/>
      <c r="J147" s="75"/>
      <c r="K147" s="75"/>
    </row>
    <row r="148" spans="1:11">
      <c r="A148" s="198"/>
      <c r="B148" s="75"/>
      <c r="C148" s="75"/>
      <c r="D148" s="483"/>
      <c r="E148" s="75"/>
      <c r="F148" s="75"/>
      <c r="G148" s="75"/>
      <c r="H148" s="75"/>
      <c r="I148" s="75"/>
      <c r="J148" s="75"/>
      <c r="K148" s="75"/>
    </row>
    <row r="149" spans="1:11">
      <c r="A149" s="198"/>
      <c r="B149" s="75"/>
      <c r="C149" s="75"/>
      <c r="D149" s="483"/>
      <c r="E149" s="75"/>
      <c r="F149" s="75"/>
      <c r="G149" s="75"/>
      <c r="H149" s="75"/>
      <c r="I149" s="75"/>
      <c r="J149" s="75"/>
      <c r="K149" s="75"/>
    </row>
    <row r="150" spans="1:11">
      <c r="A150" s="198"/>
      <c r="B150" s="75"/>
      <c r="C150" s="75"/>
      <c r="D150" s="483"/>
      <c r="E150" s="75"/>
      <c r="F150" s="75"/>
      <c r="G150" s="75"/>
      <c r="H150" s="75"/>
      <c r="I150" s="75"/>
      <c r="J150" s="75"/>
      <c r="K150" s="75"/>
    </row>
    <row r="151" spans="1:11">
      <c r="A151" s="198"/>
      <c r="B151" s="75"/>
      <c r="C151" s="75"/>
      <c r="D151" s="483"/>
      <c r="E151" s="75"/>
      <c r="F151" s="75"/>
      <c r="G151" s="75"/>
      <c r="H151" s="75"/>
      <c r="I151" s="75"/>
      <c r="J151" s="75"/>
      <c r="K151" s="75"/>
    </row>
    <row r="152" spans="1:11">
      <c r="A152" s="198"/>
      <c r="B152" s="75"/>
      <c r="C152" s="75"/>
      <c r="D152" s="483"/>
      <c r="E152" s="75"/>
      <c r="F152" s="75"/>
      <c r="G152" s="75"/>
      <c r="H152" s="75"/>
      <c r="I152" s="75"/>
      <c r="J152" s="75"/>
      <c r="K152" s="75"/>
    </row>
    <row r="153" spans="1:11">
      <c r="A153" s="198"/>
      <c r="B153" s="75"/>
      <c r="C153" s="75"/>
      <c r="D153" s="483"/>
      <c r="E153" s="75"/>
      <c r="F153" s="75"/>
      <c r="G153" s="75"/>
      <c r="H153" s="75"/>
      <c r="I153" s="75"/>
      <c r="J153" s="75"/>
      <c r="K153" s="75"/>
    </row>
    <row r="154" spans="1:11">
      <c r="A154" s="198"/>
      <c r="B154" s="75"/>
      <c r="C154" s="75"/>
      <c r="D154" s="483"/>
      <c r="E154" s="75"/>
      <c r="F154" s="75"/>
      <c r="G154" s="75"/>
      <c r="H154" s="75"/>
      <c r="I154" s="75"/>
      <c r="J154" s="75"/>
      <c r="K154" s="75"/>
    </row>
    <row r="155" spans="1:11">
      <c r="A155" s="198"/>
      <c r="B155" s="75"/>
      <c r="C155" s="75"/>
      <c r="D155" s="483"/>
      <c r="E155" s="75"/>
      <c r="F155" s="75"/>
      <c r="G155" s="75"/>
      <c r="H155" s="75"/>
      <c r="I155" s="75"/>
      <c r="J155" s="75"/>
      <c r="K155" s="75"/>
    </row>
    <row r="156" spans="1:11">
      <c r="A156" s="198"/>
      <c r="B156" s="75"/>
      <c r="C156" s="75"/>
      <c r="D156" s="483"/>
      <c r="E156" s="75"/>
      <c r="F156" s="75"/>
      <c r="G156" s="75"/>
      <c r="H156" s="75"/>
      <c r="I156" s="75"/>
      <c r="J156" s="75"/>
      <c r="K156" s="75"/>
    </row>
    <row r="157" spans="1:11">
      <c r="A157" s="198"/>
      <c r="B157" s="75"/>
      <c r="C157" s="75"/>
      <c r="D157" s="483"/>
      <c r="E157" s="75"/>
      <c r="F157" s="75"/>
      <c r="G157" s="75"/>
      <c r="H157" s="75"/>
      <c r="I157" s="75"/>
      <c r="J157" s="75"/>
      <c r="K157" s="75"/>
    </row>
    <row r="158" spans="1:11">
      <c r="A158" s="198"/>
      <c r="B158" s="75"/>
      <c r="C158" s="75"/>
      <c r="D158" s="483"/>
      <c r="E158" s="75"/>
      <c r="F158" s="75"/>
      <c r="G158" s="75"/>
      <c r="H158" s="75"/>
      <c r="I158" s="75"/>
      <c r="J158" s="75"/>
      <c r="K158" s="75"/>
    </row>
    <row r="159" spans="1:11">
      <c r="A159" s="198"/>
      <c r="B159" s="75"/>
      <c r="C159" s="75"/>
      <c r="D159" s="483"/>
      <c r="E159" s="75"/>
      <c r="F159" s="75"/>
      <c r="G159" s="75"/>
      <c r="H159" s="75"/>
      <c r="I159" s="75"/>
      <c r="J159" s="75"/>
      <c r="K159" s="75"/>
    </row>
    <row r="160" spans="1:11">
      <c r="A160" s="198"/>
      <c r="B160" s="75"/>
      <c r="C160" s="75"/>
      <c r="D160" s="483"/>
      <c r="E160" s="75"/>
      <c r="F160" s="75"/>
      <c r="G160" s="75"/>
      <c r="H160" s="75"/>
      <c r="I160" s="75"/>
      <c r="J160" s="75"/>
      <c r="K160" s="75"/>
    </row>
    <row r="161" spans="1:11">
      <c r="A161" s="198"/>
      <c r="B161" s="75"/>
      <c r="C161" s="75"/>
      <c r="D161" s="483"/>
      <c r="E161" s="75"/>
      <c r="F161" s="75"/>
      <c r="G161" s="75"/>
      <c r="H161" s="75"/>
      <c r="I161" s="75"/>
      <c r="J161" s="75"/>
      <c r="K161" s="75"/>
    </row>
    <row r="162" spans="1:11">
      <c r="A162" s="198"/>
      <c r="B162" s="75"/>
      <c r="C162" s="75"/>
      <c r="D162" s="483"/>
      <c r="E162" s="75"/>
      <c r="F162" s="75"/>
      <c r="G162" s="75"/>
      <c r="H162" s="75"/>
      <c r="I162" s="75"/>
      <c r="J162" s="75"/>
      <c r="K162" s="75"/>
    </row>
    <row r="163" spans="1:11">
      <c r="A163" s="198"/>
      <c r="B163" s="75"/>
      <c r="C163" s="75"/>
      <c r="D163" s="483"/>
      <c r="E163" s="75"/>
      <c r="F163" s="75"/>
      <c r="G163" s="75"/>
      <c r="H163" s="75"/>
      <c r="I163" s="75"/>
      <c r="J163" s="75"/>
      <c r="K163" s="75"/>
    </row>
    <row r="164" spans="1:11">
      <c r="A164" s="198"/>
      <c r="B164" s="75"/>
      <c r="C164" s="75"/>
      <c r="D164" s="483"/>
      <c r="E164" s="75"/>
      <c r="F164" s="75"/>
      <c r="G164" s="75"/>
      <c r="H164" s="75"/>
      <c r="I164" s="75"/>
      <c r="J164" s="75"/>
      <c r="K164" s="75"/>
    </row>
    <row r="165" spans="1:11">
      <c r="A165" s="198"/>
      <c r="B165" s="75"/>
      <c r="C165" s="75"/>
      <c r="D165" s="483"/>
      <c r="E165" s="75"/>
      <c r="F165" s="75"/>
      <c r="G165" s="75"/>
      <c r="H165" s="75"/>
      <c r="I165" s="75"/>
      <c r="J165" s="75"/>
      <c r="K165" s="75"/>
    </row>
    <row r="166" spans="1:11">
      <c r="A166" s="198"/>
      <c r="B166" s="75"/>
      <c r="C166" s="75"/>
      <c r="D166" s="483"/>
      <c r="E166" s="75"/>
      <c r="F166" s="75"/>
      <c r="G166" s="75"/>
      <c r="H166" s="75"/>
      <c r="I166" s="75"/>
      <c r="J166" s="75"/>
      <c r="K166" s="75"/>
    </row>
    <row r="167" spans="1:11">
      <c r="A167" s="198"/>
      <c r="B167" s="75"/>
      <c r="C167" s="75"/>
      <c r="D167" s="483"/>
      <c r="E167" s="75"/>
      <c r="F167" s="75"/>
      <c r="G167" s="75"/>
      <c r="H167" s="75"/>
      <c r="I167" s="75"/>
      <c r="J167" s="75"/>
      <c r="K167" s="75"/>
    </row>
    <row r="168" spans="1:11">
      <c r="A168" s="198"/>
      <c r="B168" s="75"/>
      <c r="C168" s="75"/>
      <c r="D168" s="483"/>
      <c r="E168" s="75"/>
      <c r="F168" s="75"/>
      <c r="G168" s="75"/>
      <c r="H168" s="75"/>
      <c r="I168" s="75"/>
      <c r="J168" s="75"/>
      <c r="K168" s="75"/>
    </row>
    <row r="169" spans="1:11">
      <c r="A169" s="198"/>
      <c r="B169" s="75"/>
      <c r="C169" s="75"/>
      <c r="D169" s="483"/>
      <c r="E169" s="75"/>
      <c r="F169" s="75"/>
      <c r="G169" s="75"/>
      <c r="H169" s="75"/>
      <c r="I169" s="75"/>
      <c r="J169" s="75"/>
      <c r="K169" s="75"/>
    </row>
    <row r="170" spans="1:11">
      <c r="A170" s="198"/>
      <c r="B170" s="75"/>
      <c r="C170" s="75"/>
      <c r="D170" s="483"/>
      <c r="E170" s="75"/>
      <c r="F170" s="75"/>
      <c r="G170" s="75"/>
      <c r="H170" s="75"/>
      <c r="I170" s="75"/>
      <c r="J170" s="75"/>
      <c r="K170" s="75"/>
    </row>
    <row r="171" spans="1:11">
      <c r="A171" s="198"/>
      <c r="B171" s="75"/>
      <c r="C171" s="75"/>
      <c r="D171" s="483"/>
      <c r="E171" s="75"/>
      <c r="F171" s="75"/>
      <c r="G171" s="75"/>
      <c r="H171" s="75"/>
      <c r="I171" s="75"/>
      <c r="J171" s="75"/>
      <c r="K171" s="75"/>
    </row>
    <row r="172" spans="1:11">
      <c r="A172" s="198"/>
      <c r="B172" s="75"/>
      <c r="C172" s="75"/>
      <c r="D172" s="483"/>
      <c r="E172" s="75"/>
      <c r="F172" s="75"/>
      <c r="G172" s="75"/>
      <c r="H172" s="75"/>
      <c r="I172" s="75"/>
      <c r="J172" s="75"/>
      <c r="K172" s="75"/>
    </row>
    <row r="173" spans="1:11">
      <c r="A173" s="198"/>
      <c r="B173" s="75"/>
      <c r="C173" s="75"/>
      <c r="D173" s="483"/>
      <c r="E173" s="75"/>
      <c r="F173" s="75"/>
      <c r="G173" s="75"/>
      <c r="H173" s="75"/>
      <c r="I173" s="75"/>
      <c r="J173" s="75"/>
      <c r="K173" s="75"/>
    </row>
    <row r="174" spans="1:11">
      <c r="A174" s="198"/>
      <c r="B174" s="75"/>
      <c r="C174" s="75"/>
      <c r="D174" s="483"/>
      <c r="E174" s="75"/>
      <c r="F174" s="75"/>
      <c r="G174" s="75"/>
      <c r="H174" s="75"/>
      <c r="I174" s="75"/>
      <c r="J174" s="75"/>
      <c r="K174" s="75"/>
    </row>
    <row r="175" spans="1:11">
      <c r="A175" s="198"/>
      <c r="B175" s="75"/>
      <c r="C175" s="75"/>
      <c r="D175" s="483"/>
      <c r="E175" s="75"/>
      <c r="F175" s="75"/>
      <c r="G175" s="75"/>
      <c r="H175" s="75"/>
      <c r="I175" s="75"/>
      <c r="J175" s="75"/>
      <c r="K175" s="75"/>
    </row>
    <row r="176" spans="1:11">
      <c r="A176" s="198"/>
      <c r="B176" s="75"/>
      <c r="C176" s="75"/>
      <c r="D176" s="483"/>
      <c r="E176" s="75"/>
      <c r="F176" s="75"/>
      <c r="G176" s="75"/>
      <c r="H176" s="75"/>
      <c r="I176" s="75"/>
      <c r="J176" s="75"/>
      <c r="K176" s="75"/>
    </row>
    <row r="177" spans="1:11">
      <c r="A177" s="198"/>
      <c r="B177" s="75"/>
      <c r="C177" s="75"/>
      <c r="D177" s="483"/>
      <c r="E177" s="75"/>
      <c r="F177" s="75"/>
      <c r="G177" s="75"/>
      <c r="H177" s="75"/>
      <c r="I177" s="75"/>
      <c r="J177" s="75"/>
      <c r="K177" s="75"/>
    </row>
    <row r="178" spans="1:11">
      <c r="A178" s="198"/>
      <c r="B178" s="75"/>
      <c r="C178" s="75"/>
      <c r="D178" s="483"/>
      <c r="E178" s="75"/>
      <c r="F178" s="75"/>
      <c r="G178" s="75"/>
      <c r="H178" s="75"/>
      <c r="I178" s="75"/>
      <c r="J178" s="75"/>
      <c r="K178" s="75"/>
    </row>
    <row r="179" spans="1:11">
      <c r="A179" s="198"/>
      <c r="B179" s="75"/>
      <c r="C179" s="75"/>
      <c r="D179" s="483"/>
      <c r="E179" s="75"/>
      <c r="F179" s="75"/>
      <c r="G179" s="75"/>
      <c r="H179" s="75"/>
      <c r="I179" s="75"/>
      <c r="J179" s="75"/>
      <c r="K179" s="75"/>
    </row>
    <row r="180" spans="1:11">
      <c r="A180" s="198"/>
      <c r="B180" s="75"/>
      <c r="C180" s="75"/>
      <c r="D180" s="483"/>
      <c r="E180" s="75"/>
      <c r="F180" s="75"/>
      <c r="G180" s="75"/>
      <c r="H180" s="75"/>
      <c r="I180" s="75"/>
      <c r="J180" s="75"/>
      <c r="K180" s="75"/>
    </row>
    <row r="181" spans="1:11">
      <c r="A181" s="198"/>
      <c r="B181" s="75"/>
      <c r="C181" s="75"/>
      <c r="D181" s="483"/>
      <c r="E181" s="75"/>
      <c r="F181" s="75"/>
      <c r="G181" s="75"/>
      <c r="H181" s="75"/>
      <c r="I181" s="75"/>
      <c r="J181" s="75"/>
      <c r="K181" s="75"/>
    </row>
    <row r="182" spans="1:11">
      <c r="A182" s="198"/>
      <c r="B182" s="75"/>
      <c r="C182" s="75"/>
      <c r="D182" s="483"/>
      <c r="E182" s="75"/>
      <c r="F182" s="75"/>
      <c r="G182" s="75"/>
      <c r="H182" s="75"/>
      <c r="I182" s="75"/>
      <c r="J182" s="75"/>
      <c r="K182" s="75"/>
    </row>
    <row r="183" spans="1:11">
      <c r="A183" s="198"/>
      <c r="B183" s="75"/>
      <c r="C183" s="75"/>
      <c r="D183" s="483"/>
      <c r="E183" s="75"/>
      <c r="F183" s="75"/>
      <c r="G183" s="75"/>
      <c r="H183" s="75"/>
      <c r="I183" s="75"/>
      <c r="J183" s="75"/>
      <c r="K183" s="75"/>
    </row>
    <row r="184" spans="1:11">
      <c r="A184" s="198"/>
      <c r="B184" s="75"/>
      <c r="C184" s="75"/>
      <c r="D184" s="483"/>
      <c r="E184" s="75"/>
      <c r="F184" s="75"/>
      <c r="G184" s="75"/>
      <c r="H184" s="75"/>
      <c r="I184" s="75"/>
      <c r="J184" s="75"/>
      <c r="K184" s="75"/>
    </row>
    <row r="185" spans="1:11">
      <c r="A185" s="198"/>
      <c r="B185" s="75"/>
      <c r="C185" s="75"/>
      <c r="D185" s="483"/>
      <c r="E185" s="75"/>
      <c r="F185" s="75"/>
      <c r="G185" s="75"/>
      <c r="H185" s="75"/>
      <c r="I185" s="75"/>
      <c r="J185" s="75"/>
      <c r="K185" s="75"/>
    </row>
    <row r="186" spans="1:11">
      <c r="A186" s="198"/>
      <c r="B186" s="75"/>
      <c r="C186" s="75"/>
      <c r="D186" s="483"/>
      <c r="E186" s="75"/>
      <c r="F186" s="75"/>
      <c r="G186" s="75"/>
      <c r="H186" s="75"/>
      <c r="I186" s="75"/>
      <c r="J186" s="75"/>
      <c r="K186" s="75"/>
    </row>
    <row r="187" spans="1:11">
      <c r="A187" s="198"/>
      <c r="B187" s="75"/>
      <c r="C187" s="75"/>
      <c r="D187" s="483"/>
      <c r="E187" s="75"/>
      <c r="F187" s="75"/>
      <c r="G187" s="75"/>
      <c r="H187" s="75"/>
      <c r="I187" s="75"/>
      <c r="J187" s="75"/>
      <c r="K187" s="75"/>
    </row>
    <row r="188" spans="1:11">
      <c r="A188" s="198"/>
      <c r="B188" s="75"/>
      <c r="C188" s="75"/>
      <c r="D188" s="483"/>
      <c r="E188" s="75"/>
      <c r="F188" s="75"/>
      <c r="G188" s="75"/>
      <c r="H188" s="75"/>
      <c r="I188" s="75"/>
      <c r="J188" s="75"/>
      <c r="K188" s="75"/>
    </row>
    <row r="189" spans="1:11">
      <c r="A189" s="198"/>
      <c r="B189" s="75"/>
      <c r="C189" s="75"/>
      <c r="D189" s="483"/>
      <c r="E189" s="75"/>
      <c r="F189" s="75"/>
      <c r="G189" s="75"/>
      <c r="H189" s="75"/>
      <c r="I189" s="75"/>
      <c r="J189" s="75"/>
      <c r="K189" s="75"/>
    </row>
    <row r="190" spans="1:11">
      <c r="A190" s="198"/>
      <c r="B190" s="75"/>
      <c r="C190" s="75"/>
      <c r="D190" s="483"/>
      <c r="E190" s="75"/>
      <c r="F190" s="75"/>
      <c r="G190" s="75"/>
      <c r="H190" s="75"/>
      <c r="I190" s="75"/>
      <c r="J190" s="75"/>
      <c r="K190" s="75"/>
    </row>
    <row r="191" spans="1:11">
      <c r="A191" s="198"/>
      <c r="B191" s="75"/>
      <c r="C191" s="75"/>
      <c r="D191" s="483"/>
      <c r="E191" s="75"/>
      <c r="F191" s="75"/>
      <c r="G191" s="75"/>
      <c r="H191" s="75"/>
      <c r="I191" s="75"/>
      <c r="J191" s="75"/>
      <c r="K191" s="75"/>
    </row>
    <row r="192" spans="1:11">
      <c r="A192" s="198"/>
      <c r="B192" s="75"/>
      <c r="C192" s="75"/>
      <c r="D192" s="483"/>
      <c r="E192" s="75"/>
      <c r="F192" s="75"/>
      <c r="G192" s="75"/>
      <c r="H192" s="75"/>
      <c r="I192" s="75"/>
      <c r="J192" s="75"/>
      <c r="K192" s="75"/>
    </row>
    <row r="193" spans="1:11">
      <c r="A193" s="198"/>
      <c r="B193" s="75"/>
      <c r="C193" s="75"/>
      <c r="D193" s="483"/>
      <c r="E193" s="75"/>
      <c r="F193" s="75"/>
      <c r="G193" s="75"/>
      <c r="H193" s="75"/>
      <c r="I193" s="75"/>
      <c r="J193" s="75"/>
      <c r="K193" s="75"/>
    </row>
    <row r="194" spans="1:11">
      <c r="A194" s="198"/>
      <c r="B194" s="75"/>
      <c r="C194" s="75"/>
      <c r="D194" s="483"/>
      <c r="E194" s="75"/>
      <c r="F194" s="75"/>
      <c r="G194" s="75"/>
      <c r="H194" s="75"/>
      <c r="I194" s="75"/>
      <c r="J194" s="75"/>
      <c r="K194" s="75"/>
    </row>
    <row r="195" spans="1:11">
      <c r="A195" s="198"/>
      <c r="B195" s="75"/>
      <c r="C195" s="75"/>
      <c r="D195" s="483"/>
      <c r="E195" s="75"/>
      <c r="F195" s="75"/>
      <c r="G195" s="75"/>
      <c r="H195" s="75"/>
      <c r="I195" s="75"/>
      <c r="J195" s="75"/>
      <c r="K195" s="75"/>
    </row>
    <row r="196" spans="1:11">
      <c r="A196" s="198"/>
      <c r="B196" s="75"/>
      <c r="C196" s="75"/>
      <c r="D196" s="483"/>
      <c r="E196" s="75"/>
      <c r="F196" s="75"/>
      <c r="G196" s="75"/>
      <c r="H196" s="75"/>
      <c r="I196" s="75"/>
      <c r="J196" s="75"/>
      <c r="K196" s="75"/>
    </row>
    <row r="197" spans="1:11">
      <c r="A197" s="198"/>
      <c r="B197" s="75"/>
      <c r="C197" s="75"/>
      <c r="D197" s="483"/>
      <c r="E197" s="75"/>
      <c r="F197" s="75"/>
      <c r="G197" s="75"/>
      <c r="H197" s="75"/>
      <c r="I197" s="75"/>
      <c r="J197" s="75"/>
      <c r="K197" s="75"/>
    </row>
    <row r="198" spans="1:11">
      <c r="A198" s="198"/>
      <c r="B198" s="75"/>
      <c r="C198" s="75"/>
      <c r="D198" s="483"/>
      <c r="E198" s="75"/>
      <c r="F198" s="75"/>
      <c r="G198" s="75"/>
      <c r="H198" s="75"/>
      <c r="I198" s="75"/>
      <c r="J198" s="75"/>
      <c r="K198" s="75"/>
    </row>
    <row r="199" spans="1:11">
      <c r="A199" s="198"/>
      <c r="B199" s="75"/>
      <c r="C199" s="75"/>
      <c r="D199" s="483"/>
      <c r="E199" s="75"/>
      <c r="F199" s="75"/>
      <c r="G199" s="75"/>
      <c r="H199" s="75"/>
      <c r="I199" s="75"/>
      <c r="J199" s="75"/>
      <c r="K199" s="75"/>
    </row>
    <row r="200" spans="1:11">
      <c r="A200" s="198"/>
      <c r="B200" s="75"/>
      <c r="C200" s="75"/>
      <c r="D200" s="483"/>
      <c r="E200" s="75"/>
      <c r="F200" s="75"/>
      <c r="G200" s="75"/>
      <c r="H200" s="75"/>
      <c r="I200" s="75"/>
      <c r="J200" s="75"/>
      <c r="K200" s="75"/>
    </row>
    <row r="201" spans="1:11">
      <c r="A201" s="198"/>
      <c r="B201" s="75"/>
      <c r="C201" s="75"/>
      <c r="D201" s="483"/>
      <c r="E201" s="75"/>
      <c r="F201" s="75"/>
      <c r="G201" s="75"/>
      <c r="H201" s="75"/>
      <c r="I201" s="75"/>
      <c r="J201" s="75"/>
      <c r="K201" s="75"/>
    </row>
    <row r="202" spans="1:11">
      <c r="A202" s="198"/>
      <c r="B202" s="75"/>
      <c r="C202" s="75"/>
      <c r="D202" s="483"/>
      <c r="E202" s="75"/>
      <c r="F202" s="75"/>
      <c r="G202" s="75"/>
      <c r="H202" s="75"/>
      <c r="I202" s="75"/>
      <c r="J202" s="75"/>
      <c r="K202" s="75"/>
    </row>
    <row r="203" spans="1:11">
      <c r="A203" s="198"/>
      <c r="B203" s="75"/>
      <c r="C203" s="75"/>
      <c r="D203" s="483"/>
      <c r="E203" s="75"/>
      <c r="F203" s="75"/>
      <c r="G203" s="75"/>
      <c r="H203" s="75"/>
      <c r="I203" s="75"/>
      <c r="J203" s="75"/>
      <c r="K203" s="75"/>
    </row>
    <row r="204" spans="1:11">
      <c r="A204" s="198"/>
      <c r="B204" s="75"/>
      <c r="C204" s="75"/>
      <c r="D204" s="483"/>
      <c r="E204" s="75"/>
      <c r="F204" s="75"/>
      <c r="G204" s="75"/>
      <c r="H204" s="75"/>
      <c r="I204" s="75"/>
      <c r="J204" s="75"/>
      <c r="K204" s="75"/>
    </row>
    <row r="205" spans="1:11">
      <c r="A205" s="198"/>
      <c r="B205" s="75"/>
      <c r="C205" s="75"/>
      <c r="D205" s="483"/>
      <c r="E205" s="75"/>
      <c r="F205" s="75"/>
      <c r="G205" s="75"/>
      <c r="H205" s="75"/>
      <c r="I205" s="75"/>
      <c r="J205" s="75"/>
      <c r="K205" s="75"/>
    </row>
    <row r="206" spans="1:11">
      <c r="A206" s="198"/>
      <c r="B206" s="75"/>
      <c r="C206" s="75"/>
      <c r="D206" s="483"/>
      <c r="E206" s="75"/>
      <c r="F206" s="75"/>
      <c r="G206" s="75"/>
      <c r="H206" s="75"/>
      <c r="I206" s="75"/>
      <c r="J206" s="75"/>
      <c r="K206" s="75"/>
    </row>
    <row r="207" spans="1:11">
      <c r="A207" s="198"/>
      <c r="B207" s="75"/>
      <c r="C207" s="75"/>
      <c r="D207" s="483"/>
      <c r="E207" s="75"/>
      <c r="F207" s="75"/>
      <c r="G207" s="75"/>
      <c r="H207" s="75"/>
      <c r="I207" s="75"/>
      <c r="J207" s="75"/>
      <c r="K207" s="75"/>
    </row>
    <row r="208" spans="1:11">
      <c r="A208" s="198"/>
      <c r="B208" s="75"/>
      <c r="C208" s="75"/>
      <c r="D208" s="483"/>
      <c r="E208" s="75"/>
      <c r="F208" s="75"/>
      <c r="G208" s="75"/>
      <c r="H208" s="75"/>
      <c r="I208" s="75"/>
      <c r="J208" s="75"/>
      <c r="K208" s="75"/>
    </row>
    <row r="209" spans="1:11">
      <c r="A209" s="198"/>
      <c r="B209" s="75"/>
      <c r="C209" s="75"/>
      <c r="D209" s="483"/>
      <c r="E209" s="75"/>
      <c r="F209" s="75"/>
      <c r="G209" s="75"/>
      <c r="H209" s="75"/>
      <c r="I209" s="75"/>
      <c r="J209" s="75"/>
      <c r="K209" s="75"/>
    </row>
    <row r="210" spans="1:11">
      <c r="A210" s="198"/>
      <c r="B210" s="75"/>
      <c r="C210" s="75"/>
      <c r="D210" s="483"/>
      <c r="E210" s="75"/>
      <c r="F210" s="75"/>
      <c r="G210" s="75"/>
      <c r="H210" s="75"/>
      <c r="I210" s="75"/>
      <c r="J210" s="75"/>
      <c r="K210" s="75"/>
    </row>
    <row r="211" spans="1:11">
      <c r="A211" s="198"/>
      <c r="B211" s="75"/>
      <c r="C211" s="75"/>
      <c r="D211" s="483"/>
      <c r="E211" s="75"/>
      <c r="F211" s="75"/>
      <c r="G211" s="75"/>
      <c r="H211" s="75"/>
      <c r="I211" s="75"/>
      <c r="J211" s="75"/>
      <c r="K211" s="75"/>
    </row>
    <row r="212" spans="1:11">
      <c r="A212" s="198"/>
      <c r="B212" s="75"/>
      <c r="C212" s="75"/>
      <c r="D212" s="483"/>
      <c r="E212" s="75"/>
      <c r="F212" s="75"/>
      <c r="G212" s="75"/>
      <c r="H212" s="75"/>
      <c r="I212" s="75"/>
      <c r="J212" s="75"/>
      <c r="K212" s="75"/>
    </row>
    <row r="213" spans="1:11">
      <c r="A213" s="198"/>
      <c r="B213" s="75"/>
      <c r="C213" s="75"/>
      <c r="D213" s="483"/>
      <c r="E213" s="75"/>
      <c r="F213" s="75"/>
      <c r="G213" s="75"/>
      <c r="H213" s="75"/>
      <c r="I213" s="75"/>
      <c r="J213" s="75"/>
      <c r="K213" s="75"/>
    </row>
    <row r="214" spans="1:11">
      <c r="A214" s="198"/>
      <c r="B214" s="75"/>
      <c r="C214" s="75"/>
      <c r="D214" s="483"/>
      <c r="E214" s="75"/>
      <c r="F214" s="75"/>
      <c r="G214" s="75"/>
      <c r="H214" s="75"/>
      <c r="I214" s="75"/>
      <c r="J214" s="75"/>
      <c r="K214" s="75"/>
    </row>
    <row r="215" spans="1:11">
      <c r="A215" s="198"/>
      <c r="B215" s="75"/>
      <c r="C215" s="75"/>
      <c r="D215" s="483"/>
      <c r="E215" s="75"/>
      <c r="F215" s="75"/>
      <c r="G215" s="75"/>
      <c r="H215" s="75"/>
      <c r="I215" s="75"/>
      <c r="J215" s="75"/>
      <c r="K215" s="75"/>
    </row>
    <row r="216" spans="1:11">
      <c r="A216" s="198"/>
      <c r="B216" s="75"/>
      <c r="C216" s="75"/>
      <c r="D216" s="483"/>
      <c r="E216" s="75"/>
      <c r="F216" s="75"/>
      <c r="G216" s="75"/>
      <c r="H216" s="75"/>
      <c r="I216" s="75"/>
      <c r="J216" s="75"/>
      <c r="K216" s="75"/>
    </row>
    <row r="217" spans="1:11">
      <c r="A217" s="198"/>
      <c r="B217" s="75"/>
      <c r="C217" s="75"/>
      <c r="D217" s="483"/>
      <c r="E217" s="75"/>
      <c r="F217" s="75"/>
      <c r="G217" s="75"/>
      <c r="H217" s="75"/>
      <c r="I217" s="75"/>
      <c r="J217" s="75"/>
      <c r="K217" s="75"/>
    </row>
    <row r="218" spans="1:11">
      <c r="A218" s="198"/>
      <c r="B218" s="75"/>
      <c r="C218" s="75"/>
      <c r="D218" s="483"/>
      <c r="E218" s="75"/>
      <c r="F218" s="75"/>
      <c r="G218" s="75"/>
      <c r="H218" s="75"/>
      <c r="I218" s="75"/>
      <c r="J218" s="75"/>
      <c r="K218" s="75"/>
    </row>
    <row r="219" spans="1:11">
      <c r="A219" s="198"/>
      <c r="B219" s="75"/>
      <c r="C219" s="75"/>
      <c r="D219" s="483"/>
      <c r="E219" s="75"/>
      <c r="F219" s="75"/>
      <c r="G219" s="75"/>
      <c r="H219" s="75"/>
      <c r="I219" s="75"/>
      <c r="J219" s="75"/>
      <c r="K219" s="75"/>
    </row>
    <row r="220" spans="1:11">
      <c r="A220" s="198"/>
      <c r="B220" s="75"/>
      <c r="C220" s="75"/>
      <c r="D220" s="483"/>
      <c r="E220" s="75"/>
      <c r="F220" s="75"/>
      <c r="G220" s="75"/>
      <c r="H220" s="75"/>
      <c r="I220" s="75"/>
      <c r="J220" s="75"/>
      <c r="K220" s="75"/>
    </row>
    <row r="221" spans="1:11">
      <c r="A221" s="198"/>
      <c r="B221" s="75"/>
      <c r="C221" s="75"/>
      <c r="D221" s="483"/>
      <c r="E221" s="75"/>
      <c r="F221" s="75"/>
      <c r="G221" s="75"/>
      <c r="H221" s="75"/>
      <c r="I221" s="75"/>
      <c r="J221" s="75"/>
      <c r="K221" s="75"/>
    </row>
    <row r="222" spans="1:11">
      <c r="A222" s="198"/>
      <c r="B222" s="75"/>
      <c r="C222" s="75"/>
      <c r="D222" s="483"/>
      <c r="E222" s="75"/>
      <c r="F222" s="75"/>
      <c r="G222" s="75"/>
      <c r="H222" s="75"/>
      <c r="I222" s="75"/>
      <c r="J222" s="75"/>
      <c r="K222" s="75"/>
    </row>
    <row r="223" spans="1:11">
      <c r="A223" s="198"/>
      <c r="B223" s="75"/>
      <c r="C223" s="75"/>
      <c r="D223" s="483"/>
      <c r="E223" s="75"/>
      <c r="F223" s="75"/>
      <c r="G223" s="75"/>
      <c r="H223" s="75"/>
      <c r="I223" s="75"/>
      <c r="J223" s="75"/>
      <c r="K223" s="75"/>
    </row>
    <row r="224" spans="1:11">
      <c r="A224" s="198"/>
      <c r="B224" s="75"/>
      <c r="C224" s="75"/>
      <c r="D224" s="483"/>
      <c r="E224" s="75"/>
      <c r="F224" s="75"/>
      <c r="G224" s="75"/>
      <c r="H224" s="75"/>
      <c r="I224" s="75"/>
      <c r="J224" s="75"/>
      <c r="K224" s="75"/>
    </row>
    <row r="225" spans="1:11">
      <c r="A225" s="198"/>
      <c r="B225" s="75"/>
      <c r="C225" s="75"/>
      <c r="D225" s="483"/>
      <c r="E225" s="75"/>
      <c r="F225" s="75"/>
      <c r="G225" s="75"/>
      <c r="H225" s="75"/>
      <c r="I225" s="75"/>
      <c r="J225" s="75"/>
      <c r="K225" s="75"/>
    </row>
    <row r="226" spans="1:11">
      <c r="A226" s="198"/>
      <c r="B226" s="75"/>
      <c r="C226" s="75"/>
      <c r="D226" s="483"/>
      <c r="E226" s="75"/>
      <c r="F226" s="75"/>
      <c r="G226" s="75"/>
      <c r="H226" s="75"/>
      <c r="I226" s="75"/>
      <c r="J226" s="75"/>
      <c r="K226" s="75"/>
    </row>
    <row r="227" spans="1:11">
      <c r="A227" s="198"/>
      <c r="B227" s="75"/>
      <c r="C227" s="75"/>
      <c r="D227" s="483"/>
      <c r="E227" s="75"/>
      <c r="F227" s="75"/>
      <c r="G227" s="75"/>
      <c r="H227" s="75"/>
      <c r="I227" s="75"/>
      <c r="J227" s="75"/>
      <c r="K227" s="75"/>
    </row>
    <row r="228" spans="1:11">
      <c r="A228" s="198"/>
      <c r="B228" s="75"/>
      <c r="C228" s="75"/>
      <c r="D228" s="483"/>
      <c r="E228" s="75"/>
      <c r="F228" s="75"/>
      <c r="G228" s="75"/>
      <c r="H228" s="75"/>
      <c r="I228" s="75"/>
      <c r="J228" s="75"/>
      <c r="K228" s="75"/>
    </row>
    <row r="229" spans="1:11">
      <c r="A229" s="198"/>
      <c r="B229" s="75"/>
      <c r="C229" s="75"/>
      <c r="D229" s="483"/>
      <c r="E229" s="75"/>
      <c r="F229" s="75"/>
      <c r="G229" s="75"/>
      <c r="H229" s="75"/>
      <c r="I229" s="75"/>
      <c r="J229" s="75"/>
      <c r="K229" s="75"/>
    </row>
    <row r="230" spans="1:11">
      <c r="A230" s="198"/>
      <c r="B230" s="75"/>
      <c r="C230" s="75"/>
      <c r="D230" s="483"/>
      <c r="E230" s="75"/>
      <c r="F230" s="75"/>
      <c r="G230" s="75"/>
      <c r="H230" s="75"/>
      <c r="I230" s="75"/>
      <c r="J230" s="75"/>
      <c r="K230" s="75"/>
    </row>
    <row r="231" spans="1:11">
      <c r="A231" s="198"/>
      <c r="B231" s="75"/>
      <c r="C231" s="75"/>
      <c r="D231" s="483"/>
      <c r="E231" s="75"/>
      <c r="F231" s="75"/>
      <c r="G231" s="75"/>
      <c r="H231" s="75"/>
      <c r="I231" s="75"/>
      <c r="J231" s="75"/>
      <c r="K231" s="75"/>
    </row>
    <row r="232" spans="1:11">
      <c r="A232" s="198"/>
      <c r="B232" s="75"/>
      <c r="C232" s="75"/>
      <c r="D232" s="483"/>
      <c r="E232" s="75"/>
      <c r="F232" s="75"/>
      <c r="G232" s="75"/>
      <c r="H232" s="75"/>
      <c r="I232" s="75"/>
      <c r="J232" s="75"/>
      <c r="K232" s="75"/>
    </row>
    <row r="233" spans="1:11">
      <c r="A233" s="198"/>
      <c r="B233" s="75"/>
      <c r="C233" s="75"/>
      <c r="D233" s="483"/>
      <c r="E233" s="75"/>
      <c r="F233" s="75"/>
      <c r="G233" s="75"/>
      <c r="H233" s="75"/>
      <c r="I233" s="75"/>
      <c r="J233" s="75"/>
      <c r="K233" s="75"/>
    </row>
    <row r="234" spans="1:11">
      <c r="A234" s="198"/>
      <c r="B234" s="75"/>
      <c r="C234" s="75"/>
      <c r="D234" s="483"/>
      <c r="E234" s="75"/>
      <c r="F234" s="75"/>
      <c r="G234" s="75"/>
      <c r="H234" s="75"/>
      <c r="I234" s="75"/>
      <c r="J234" s="75"/>
      <c r="K234" s="75"/>
    </row>
    <row r="235" spans="1:11">
      <c r="A235" s="198"/>
      <c r="B235" s="75"/>
      <c r="C235" s="75"/>
      <c r="D235" s="483"/>
      <c r="E235" s="75"/>
      <c r="F235" s="75"/>
      <c r="G235" s="75"/>
      <c r="H235" s="75"/>
      <c r="I235" s="75"/>
      <c r="J235" s="75"/>
      <c r="K235" s="75"/>
    </row>
    <row r="236" spans="1:11">
      <c r="A236" s="198"/>
      <c r="B236" s="75"/>
      <c r="C236" s="75"/>
      <c r="D236" s="483"/>
      <c r="E236" s="75"/>
      <c r="F236" s="75"/>
      <c r="G236" s="75"/>
      <c r="H236" s="75"/>
      <c r="I236" s="75"/>
      <c r="J236" s="75"/>
      <c r="K236" s="75"/>
    </row>
    <row r="237" spans="1:11">
      <c r="A237" s="198"/>
      <c r="B237" s="75"/>
      <c r="C237" s="75"/>
      <c r="D237" s="483"/>
      <c r="E237" s="75"/>
      <c r="F237" s="75"/>
      <c r="G237" s="75"/>
      <c r="H237" s="75"/>
      <c r="I237" s="75"/>
      <c r="J237" s="75"/>
      <c r="K237" s="75"/>
    </row>
    <row r="238" spans="1:11">
      <c r="A238" s="198"/>
      <c r="B238" s="75"/>
      <c r="C238" s="75"/>
      <c r="D238" s="483"/>
      <c r="E238" s="75"/>
      <c r="F238" s="75"/>
      <c r="G238" s="75"/>
      <c r="H238" s="75"/>
      <c r="I238" s="75"/>
      <c r="J238" s="75"/>
      <c r="K238" s="75"/>
    </row>
    <row r="239" spans="1:11">
      <c r="A239" s="198"/>
      <c r="B239" s="75"/>
      <c r="C239" s="75"/>
      <c r="D239" s="483"/>
      <c r="E239" s="75"/>
      <c r="F239" s="75"/>
      <c r="G239" s="75"/>
      <c r="H239" s="75"/>
      <c r="I239" s="75"/>
      <c r="J239" s="75"/>
      <c r="K239" s="75"/>
    </row>
    <row r="240" spans="1:11">
      <c r="A240" s="198"/>
      <c r="B240" s="75"/>
      <c r="C240" s="75"/>
      <c r="D240" s="483"/>
      <c r="E240" s="75"/>
      <c r="F240" s="75"/>
      <c r="G240" s="75"/>
      <c r="H240" s="75"/>
      <c r="I240" s="75"/>
      <c r="J240" s="75"/>
      <c r="K240" s="75"/>
    </row>
    <row r="241" spans="1:11">
      <c r="A241" s="198"/>
      <c r="B241" s="75"/>
      <c r="C241" s="75"/>
      <c r="D241" s="483"/>
      <c r="E241" s="75"/>
      <c r="F241" s="75"/>
      <c r="G241" s="75"/>
      <c r="H241" s="75"/>
      <c r="I241" s="75"/>
      <c r="J241" s="75"/>
      <c r="K241" s="75"/>
    </row>
    <row r="242" spans="1:11">
      <c r="A242" s="198"/>
      <c r="B242" s="75"/>
      <c r="C242" s="75"/>
      <c r="D242" s="483"/>
      <c r="E242" s="75"/>
      <c r="F242" s="75"/>
      <c r="G242" s="75"/>
      <c r="H242" s="75"/>
      <c r="I242" s="75"/>
      <c r="J242" s="75"/>
      <c r="K242" s="75"/>
    </row>
    <row r="243" spans="1:11">
      <c r="A243" s="198"/>
      <c r="B243" s="75"/>
      <c r="C243" s="75"/>
      <c r="D243" s="483"/>
      <c r="E243" s="75"/>
      <c r="F243" s="75"/>
      <c r="G243" s="75"/>
      <c r="H243" s="75"/>
      <c r="I243" s="75"/>
      <c r="J243" s="75"/>
      <c r="K243" s="75"/>
    </row>
    <row r="244" spans="1:11">
      <c r="A244" s="198"/>
      <c r="B244" s="75"/>
      <c r="C244" s="75"/>
      <c r="D244" s="483"/>
      <c r="E244" s="75"/>
      <c r="F244" s="75"/>
      <c r="G244" s="75"/>
      <c r="H244" s="75"/>
      <c r="I244" s="75"/>
      <c r="J244" s="75"/>
      <c r="K244" s="75"/>
    </row>
    <row r="245" spans="1:11">
      <c r="A245" s="198"/>
      <c r="B245" s="75"/>
      <c r="C245" s="75"/>
      <c r="D245" s="483"/>
      <c r="E245" s="75"/>
      <c r="F245" s="75"/>
      <c r="G245" s="75"/>
      <c r="H245" s="75"/>
      <c r="I245" s="75"/>
      <c r="J245" s="75"/>
      <c r="K245" s="75"/>
    </row>
    <row r="246" spans="1:11">
      <c r="A246" s="198"/>
      <c r="B246" s="75"/>
      <c r="C246" s="75"/>
      <c r="D246" s="483"/>
      <c r="E246" s="75"/>
      <c r="F246" s="75"/>
      <c r="G246" s="75"/>
      <c r="H246" s="75"/>
      <c r="I246" s="75"/>
      <c r="J246" s="75"/>
      <c r="K246" s="75"/>
    </row>
    <row r="247" spans="1:11">
      <c r="A247" s="198"/>
      <c r="B247" s="75"/>
      <c r="C247" s="75"/>
      <c r="D247" s="483"/>
      <c r="E247" s="75"/>
      <c r="F247" s="75"/>
      <c r="G247" s="75"/>
      <c r="H247" s="75"/>
      <c r="I247" s="75"/>
      <c r="J247" s="75"/>
      <c r="K247" s="75"/>
    </row>
    <row r="248" spans="1:11">
      <c r="A248" s="198"/>
      <c r="B248" s="75"/>
      <c r="C248" s="75"/>
      <c r="D248" s="483"/>
      <c r="E248" s="75"/>
      <c r="F248" s="75"/>
      <c r="G248" s="75"/>
      <c r="H248" s="75"/>
      <c r="I248" s="75"/>
      <c r="J248" s="75"/>
      <c r="K248" s="75"/>
    </row>
    <row r="249" spans="1:11">
      <c r="A249" s="198"/>
      <c r="B249" s="75"/>
      <c r="C249" s="75"/>
      <c r="D249" s="483"/>
      <c r="E249" s="75"/>
      <c r="F249" s="75"/>
      <c r="G249" s="75"/>
      <c r="H249" s="75"/>
      <c r="I249" s="75"/>
      <c r="J249" s="75"/>
      <c r="K249" s="75"/>
    </row>
    <row r="250" spans="1:11">
      <c r="A250" s="198"/>
      <c r="B250" s="75"/>
      <c r="C250" s="75"/>
      <c r="D250" s="483"/>
      <c r="E250" s="75"/>
      <c r="F250" s="75"/>
      <c r="G250" s="75"/>
      <c r="H250" s="75"/>
      <c r="I250" s="75"/>
      <c r="J250" s="75"/>
      <c r="K250" s="75"/>
    </row>
    <row r="251" spans="1:11">
      <c r="A251" s="198"/>
      <c r="B251" s="75"/>
      <c r="C251" s="75"/>
      <c r="D251" s="483"/>
      <c r="E251" s="75"/>
      <c r="F251" s="75"/>
      <c r="G251" s="75"/>
      <c r="H251" s="75"/>
      <c r="I251" s="75"/>
      <c r="J251" s="75"/>
      <c r="K251" s="75"/>
    </row>
    <row r="252" spans="1:11">
      <c r="A252" s="198"/>
      <c r="B252" s="75"/>
      <c r="C252" s="75"/>
      <c r="D252" s="483"/>
      <c r="E252" s="75"/>
      <c r="F252" s="75"/>
      <c r="G252" s="75"/>
      <c r="H252" s="75"/>
      <c r="I252" s="75"/>
      <c r="J252" s="75"/>
      <c r="K252" s="75"/>
    </row>
    <row r="253" spans="1:11">
      <c r="A253" s="198"/>
      <c r="B253" s="75"/>
      <c r="C253" s="75"/>
      <c r="D253" s="483"/>
      <c r="E253" s="75"/>
      <c r="F253" s="75"/>
      <c r="G253" s="75"/>
      <c r="H253" s="75"/>
      <c r="I253" s="75"/>
      <c r="J253" s="75"/>
      <c r="K253" s="75"/>
    </row>
    <row r="254" spans="1:11">
      <c r="A254" s="198"/>
      <c r="B254" s="75"/>
      <c r="C254" s="75"/>
      <c r="D254" s="483"/>
      <c r="E254" s="75"/>
      <c r="F254" s="75"/>
      <c r="G254" s="75"/>
      <c r="H254" s="75"/>
      <c r="I254" s="75"/>
      <c r="J254" s="75"/>
      <c r="K254" s="75"/>
    </row>
    <row r="255" spans="1:11">
      <c r="A255" s="198"/>
      <c r="B255" s="75"/>
      <c r="C255" s="75"/>
      <c r="D255" s="483"/>
      <c r="E255" s="75"/>
      <c r="F255" s="75"/>
      <c r="G255" s="75"/>
      <c r="H255" s="75"/>
      <c r="I255" s="75"/>
      <c r="J255" s="75"/>
      <c r="K255" s="75"/>
    </row>
    <row r="256" spans="1:11">
      <c r="A256" s="198"/>
      <c r="B256" s="75"/>
      <c r="C256" s="75"/>
      <c r="D256" s="483"/>
      <c r="E256" s="75"/>
      <c r="F256" s="75"/>
      <c r="G256" s="75"/>
      <c r="H256" s="75"/>
      <c r="I256" s="75"/>
      <c r="J256" s="75"/>
      <c r="K256" s="75"/>
    </row>
    <row r="257" spans="1:11">
      <c r="A257" s="198"/>
      <c r="B257" s="75"/>
      <c r="C257" s="75"/>
      <c r="D257" s="483"/>
      <c r="E257" s="75"/>
      <c r="F257" s="75"/>
      <c r="G257" s="75"/>
      <c r="H257" s="75"/>
      <c r="I257" s="75"/>
      <c r="J257" s="75"/>
      <c r="K257" s="75"/>
    </row>
    <row r="258" spans="1:11">
      <c r="A258" s="198"/>
      <c r="B258" s="75"/>
      <c r="C258" s="75"/>
      <c r="D258" s="483"/>
      <c r="E258" s="75"/>
      <c r="F258" s="75"/>
      <c r="G258" s="75"/>
      <c r="H258" s="75"/>
      <c r="I258" s="75"/>
      <c r="J258" s="75"/>
      <c r="K258" s="75"/>
    </row>
    <row r="259" spans="1:11">
      <c r="A259" s="198"/>
      <c r="B259" s="75"/>
      <c r="C259" s="75"/>
      <c r="D259" s="483"/>
      <c r="E259" s="75"/>
      <c r="F259" s="75"/>
      <c r="G259" s="75"/>
      <c r="H259" s="75"/>
      <c r="I259" s="75"/>
      <c r="J259" s="75"/>
      <c r="K259" s="75"/>
    </row>
    <row r="260" spans="1:11">
      <c r="A260" s="198"/>
      <c r="B260" s="75"/>
      <c r="C260" s="75"/>
      <c r="D260" s="483"/>
      <c r="E260" s="75"/>
      <c r="F260" s="75"/>
      <c r="G260" s="75"/>
      <c r="H260" s="75"/>
      <c r="I260" s="75"/>
      <c r="J260" s="75"/>
      <c r="K260" s="75"/>
    </row>
    <row r="261" spans="1:11">
      <c r="A261" s="198"/>
      <c r="B261" s="75"/>
      <c r="C261" s="75"/>
      <c r="D261" s="483"/>
      <c r="E261" s="75"/>
      <c r="F261" s="75"/>
      <c r="G261" s="75"/>
      <c r="H261" s="75"/>
      <c r="I261" s="75"/>
      <c r="J261" s="75"/>
      <c r="K261" s="75"/>
    </row>
    <row r="262" spans="1:11">
      <c r="A262" s="198"/>
      <c r="B262" s="75"/>
      <c r="C262" s="75"/>
      <c r="D262" s="483"/>
      <c r="E262" s="75"/>
      <c r="F262" s="75"/>
      <c r="G262" s="75"/>
      <c r="H262" s="75"/>
      <c r="I262" s="75"/>
      <c r="J262" s="75"/>
      <c r="K262" s="75"/>
    </row>
    <row r="263" spans="1:11">
      <c r="A263" s="198"/>
      <c r="B263" s="75"/>
      <c r="C263" s="75"/>
      <c r="D263" s="483"/>
      <c r="E263" s="75"/>
      <c r="F263" s="75"/>
      <c r="G263" s="75"/>
      <c r="H263" s="75">
        <f>+H40-H57</f>
        <v>0</v>
      </c>
      <c r="I263" s="75"/>
      <c r="J263" s="75"/>
      <c r="K263" s="75"/>
    </row>
    <row r="264" spans="1:11">
      <c r="A264" s="198"/>
      <c r="B264" s="75"/>
      <c r="C264" s="75"/>
      <c r="D264" s="483"/>
      <c r="E264" s="75"/>
      <c r="F264" s="75"/>
      <c r="G264" s="75"/>
      <c r="H264" s="75"/>
      <c r="I264" s="75"/>
      <c r="J264" s="75"/>
      <c r="K264" s="75"/>
    </row>
    <row r="265" spans="1:11">
      <c r="A265" s="198"/>
      <c r="B265" s="75"/>
      <c r="C265" s="75"/>
      <c r="D265" s="483"/>
      <c r="E265" s="75"/>
      <c r="F265" s="75"/>
      <c r="G265" s="75"/>
      <c r="H265" s="75" t="e">
        <f>(H262-H147)/H263</f>
        <v>#DIV/0!</v>
      </c>
      <c r="I265" s="75"/>
      <c r="J265" s="75"/>
      <c r="K265" s="75"/>
    </row>
    <row r="266" spans="1:11">
      <c r="A266" s="198"/>
      <c r="B266" s="75"/>
      <c r="C266" s="75"/>
      <c r="D266" s="483"/>
      <c r="E266" s="75"/>
      <c r="F266" s="75"/>
      <c r="G266" s="75"/>
      <c r="H266" s="75"/>
      <c r="I266" s="75"/>
      <c r="J266" s="75"/>
      <c r="K266" s="75"/>
    </row>
    <row r="267" spans="1:11">
      <c r="A267" s="198"/>
      <c r="B267" s="75"/>
      <c r="C267" s="75"/>
      <c r="D267" s="483"/>
      <c r="E267" s="75"/>
      <c r="F267" s="75"/>
      <c r="G267" s="75"/>
      <c r="H267" s="75"/>
      <c r="I267" s="75"/>
      <c r="J267" s="75"/>
      <c r="K267" s="75"/>
    </row>
    <row r="268" spans="1:11">
      <c r="A268" s="198"/>
      <c r="B268" s="75"/>
      <c r="C268" s="75"/>
      <c r="D268" s="483"/>
      <c r="E268" s="75"/>
      <c r="F268" s="75"/>
      <c r="G268" s="75"/>
      <c r="H268" s="75"/>
      <c r="I268" s="75"/>
      <c r="J268" s="75"/>
      <c r="K268" s="75"/>
    </row>
    <row r="269" spans="1:11">
      <c r="A269" s="198"/>
      <c r="B269" s="75"/>
      <c r="C269" s="75"/>
      <c r="D269" s="483"/>
      <c r="E269" s="75"/>
      <c r="F269" s="75"/>
      <c r="G269" s="75"/>
      <c r="H269" s="75"/>
      <c r="I269" s="75"/>
      <c r="J269" s="75"/>
      <c r="K269" s="75"/>
    </row>
    <row r="270" spans="1:11">
      <c r="A270" s="198"/>
      <c r="B270" s="75"/>
      <c r="C270" s="75"/>
      <c r="D270" s="483"/>
      <c r="E270" s="75"/>
      <c r="F270" s="75"/>
      <c r="G270" s="75"/>
      <c r="H270" s="75"/>
      <c r="I270" s="75"/>
      <c r="J270" s="75"/>
      <c r="K270" s="75"/>
    </row>
    <row r="271" spans="1:11">
      <c r="A271" s="198"/>
      <c r="B271" s="75"/>
      <c r="C271" s="75"/>
      <c r="D271" s="483"/>
      <c r="E271" s="75"/>
      <c r="F271" s="75"/>
      <c r="G271" s="75"/>
      <c r="H271" s="75"/>
      <c r="I271" s="75"/>
      <c r="J271" s="75"/>
      <c r="K271" s="75"/>
    </row>
    <row r="272" spans="1:11">
      <c r="A272" s="198"/>
      <c r="B272" s="75"/>
      <c r="C272" s="75"/>
      <c r="D272" s="483"/>
      <c r="E272" s="75"/>
      <c r="F272" s="75"/>
      <c r="G272" s="75"/>
      <c r="H272" s="75"/>
      <c r="I272" s="75"/>
      <c r="J272" s="75"/>
      <c r="K272" s="75"/>
    </row>
    <row r="273" spans="1:11">
      <c r="A273" s="198"/>
      <c r="B273" s="75"/>
      <c r="C273" s="75"/>
      <c r="D273" s="483"/>
      <c r="E273" s="75"/>
      <c r="F273" s="75"/>
      <c r="G273" s="75"/>
      <c r="H273" s="75"/>
      <c r="I273" s="75"/>
      <c r="J273" s="75"/>
      <c r="K273" s="75"/>
    </row>
    <row r="274" spans="1:11">
      <c r="A274" s="198"/>
      <c r="B274" s="75"/>
      <c r="C274" s="75"/>
      <c r="D274" s="483"/>
      <c r="E274" s="75"/>
      <c r="F274" s="75"/>
      <c r="G274" s="75"/>
      <c r="H274" s="75"/>
      <c r="I274" s="75"/>
      <c r="J274" s="75"/>
      <c r="K274" s="75"/>
    </row>
    <row r="275" spans="1:11">
      <c r="A275" s="198"/>
      <c r="B275" s="75"/>
      <c r="C275" s="75"/>
      <c r="D275" s="483"/>
      <c r="E275" s="75"/>
      <c r="F275" s="75"/>
      <c r="G275" s="75"/>
      <c r="H275" s="75"/>
      <c r="I275" s="75"/>
      <c r="J275" s="75"/>
      <c r="K275" s="75"/>
    </row>
    <row r="276" spans="1:11">
      <c r="A276" s="198"/>
      <c r="B276" s="75"/>
      <c r="C276" s="75"/>
      <c r="D276" s="483"/>
      <c r="E276" s="75"/>
      <c r="F276" s="75"/>
      <c r="G276" s="75"/>
      <c r="H276" s="75"/>
      <c r="I276" s="75"/>
      <c r="J276" s="75"/>
      <c r="K276" s="75"/>
    </row>
    <row r="277" spans="1:11">
      <c r="A277" s="198"/>
      <c r="B277" s="75"/>
      <c r="C277" s="75"/>
      <c r="D277" s="483"/>
      <c r="E277" s="75"/>
      <c r="F277" s="75"/>
      <c r="G277" s="75"/>
      <c r="H277" s="75"/>
      <c r="I277" s="75"/>
      <c r="J277" s="75"/>
      <c r="K277" s="75"/>
    </row>
    <row r="278" spans="1:11">
      <c r="A278" s="198"/>
      <c r="B278" s="75"/>
      <c r="C278" s="75"/>
      <c r="D278" s="483"/>
      <c r="E278" s="75"/>
      <c r="F278" s="75"/>
      <c r="G278" s="75"/>
      <c r="H278" s="75"/>
      <c r="I278" s="75"/>
      <c r="J278" s="75"/>
      <c r="K278" s="75"/>
    </row>
    <row r="279" spans="1:11">
      <c r="A279" s="198"/>
      <c r="B279" s="75"/>
      <c r="C279" s="75"/>
      <c r="D279" s="483"/>
      <c r="E279" s="75"/>
      <c r="F279" s="75"/>
      <c r="G279" s="75"/>
      <c r="H279" s="75"/>
      <c r="I279" s="75"/>
      <c r="J279" s="75"/>
      <c r="K279" s="75"/>
    </row>
    <row r="280" spans="1:11">
      <c r="A280" s="198"/>
      <c r="B280" s="75"/>
      <c r="C280" s="75"/>
      <c r="D280" s="483"/>
      <c r="E280" s="75"/>
      <c r="F280" s="75"/>
      <c r="G280" s="75"/>
      <c r="H280" s="75"/>
      <c r="I280" s="75"/>
      <c r="J280" s="75"/>
      <c r="K280" s="75"/>
    </row>
    <row r="281" spans="1:11">
      <c r="A281" s="198"/>
      <c r="B281" s="75"/>
      <c r="C281" s="75"/>
      <c r="D281" s="483"/>
      <c r="E281" s="75"/>
      <c r="F281" s="75"/>
      <c r="G281" s="75"/>
      <c r="H281" s="75"/>
      <c r="I281" s="75"/>
      <c r="J281" s="75"/>
      <c r="K281" s="75"/>
    </row>
    <row r="282" spans="1:11">
      <c r="A282" s="198"/>
      <c r="B282" s="75"/>
      <c r="C282" s="75"/>
      <c r="D282" s="483"/>
      <c r="E282" s="75"/>
      <c r="F282" s="75"/>
      <c r="G282" s="75"/>
      <c r="H282" s="75"/>
      <c r="I282" s="75"/>
      <c r="J282" s="75"/>
      <c r="K282" s="75"/>
    </row>
    <row r="283" spans="1:11">
      <c r="A283" s="198"/>
      <c r="B283" s="75"/>
      <c r="C283" s="75"/>
      <c r="D283" s="483"/>
      <c r="E283" s="75"/>
      <c r="F283" s="75"/>
      <c r="G283" s="75"/>
      <c r="H283" s="75"/>
      <c r="I283" s="75"/>
      <c r="J283" s="75"/>
      <c r="K283" s="75"/>
    </row>
    <row r="284" spans="1:11">
      <c r="A284" s="198"/>
      <c r="B284" s="75"/>
      <c r="C284" s="75"/>
      <c r="D284" s="483"/>
      <c r="E284" s="75"/>
      <c r="F284" s="75"/>
      <c r="G284" s="75"/>
      <c r="H284" s="75"/>
      <c r="I284" s="75"/>
      <c r="J284" s="75"/>
      <c r="K284" s="75"/>
    </row>
    <row r="285" spans="1:11">
      <c r="A285" s="198"/>
      <c r="B285" s="75"/>
      <c r="C285" s="75"/>
      <c r="D285" s="483"/>
      <c r="E285" s="75"/>
      <c r="F285" s="75"/>
      <c r="G285" s="75"/>
      <c r="H285" s="75"/>
      <c r="I285" s="75"/>
      <c r="J285" s="75"/>
      <c r="K285" s="75"/>
    </row>
    <row r="286" spans="1:11">
      <c r="A286" s="198"/>
      <c r="B286" s="75"/>
      <c r="C286" s="75"/>
      <c r="D286" s="483"/>
      <c r="E286" s="75"/>
      <c r="F286" s="75"/>
      <c r="G286" s="75"/>
      <c r="H286" s="75"/>
      <c r="I286" s="75"/>
      <c r="J286" s="75"/>
      <c r="K286" s="75"/>
    </row>
    <row r="287" spans="1:11">
      <c r="A287" s="198"/>
      <c r="B287" s="75"/>
      <c r="C287" s="75"/>
      <c r="D287" s="483"/>
      <c r="E287" s="75"/>
      <c r="F287" s="75"/>
      <c r="G287" s="75"/>
      <c r="H287" s="75"/>
      <c r="I287" s="75"/>
      <c r="J287" s="75"/>
      <c r="K287" s="75"/>
    </row>
    <row r="288" spans="1:11">
      <c r="A288" s="198"/>
      <c r="B288" s="75"/>
      <c r="C288" s="75"/>
      <c r="D288" s="483"/>
      <c r="E288" s="75"/>
      <c r="F288" s="75"/>
      <c r="G288" s="75"/>
      <c r="H288" s="75"/>
      <c r="I288" s="75"/>
      <c r="J288" s="75"/>
      <c r="K288" s="75"/>
    </row>
    <row r="289" spans="1:11">
      <c r="A289" s="198"/>
      <c r="B289" s="75"/>
      <c r="C289" s="75"/>
      <c r="D289" s="483"/>
      <c r="E289" s="75"/>
      <c r="F289" s="75"/>
      <c r="G289" s="75"/>
      <c r="H289" s="75"/>
      <c r="I289" s="75"/>
      <c r="J289" s="75"/>
      <c r="K289" s="75"/>
    </row>
    <row r="290" spans="1:11">
      <c r="A290" s="198"/>
      <c r="B290" s="75"/>
      <c r="C290" s="75"/>
      <c r="D290" s="483"/>
      <c r="E290" s="75"/>
      <c r="F290" s="75"/>
      <c r="G290" s="75"/>
      <c r="H290" s="75"/>
      <c r="I290" s="75"/>
      <c r="J290" s="75"/>
      <c r="K290" s="75"/>
    </row>
    <row r="291" spans="1:11">
      <c r="A291" s="198"/>
      <c r="B291" s="75"/>
      <c r="C291" s="75"/>
      <c r="D291" s="483"/>
      <c r="E291" s="75"/>
      <c r="F291" s="75"/>
      <c r="G291" s="75"/>
      <c r="H291" s="75"/>
      <c r="I291" s="75"/>
      <c r="J291" s="75"/>
      <c r="K291" s="75"/>
    </row>
    <row r="292" spans="1:11">
      <c r="A292" s="198"/>
      <c r="B292" s="75"/>
      <c r="C292" s="75"/>
      <c r="D292" s="483"/>
      <c r="E292" s="75"/>
      <c r="F292" s="75"/>
      <c r="G292" s="75"/>
      <c r="H292" s="75"/>
      <c r="I292" s="75"/>
      <c r="J292" s="75"/>
      <c r="K292" s="75"/>
    </row>
    <row r="293" spans="1:11">
      <c r="A293" s="198"/>
      <c r="B293" s="75"/>
      <c r="C293" s="75"/>
      <c r="D293" s="483"/>
      <c r="E293" s="75"/>
      <c r="F293" s="75"/>
      <c r="G293" s="75"/>
      <c r="H293" s="75"/>
      <c r="I293" s="75"/>
      <c r="J293" s="75"/>
      <c r="K293" s="75"/>
    </row>
    <row r="294" spans="1:11">
      <c r="A294" s="198"/>
      <c r="B294" s="75"/>
      <c r="C294" s="75"/>
      <c r="D294" s="483"/>
      <c r="E294" s="75"/>
      <c r="F294" s="75"/>
      <c r="G294" s="75"/>
      <c r="H294" s="75"/>
      <c r="I294" s="75"/>
      <c r="J294" s="75"/>
      <c r="K294" s="75"/>
    </row>
    <row r="295" spans="1:11">
      <c r="A295" s="198"/>
      <c r="B295" s="75"/>
      <c r="C295" s="75"/>
      <c r="D295" s="483"/>
      <c r="E295" s="75"/>
      <c r="F295" s="75"/>
      <c r="G295" s="75"/>
      <c r="H295" s="75"/>
      <c r="I295" s="75"/>
      <c r="J295" s="75"/>
      <c r="K295" s="75"/>
    </row>
    <row r="296" spans="1:11">
      <c r="A296" s="198"/>
      <c r="B296" s="75"/>
      <c r="C296" s="75"/>
      <c r="D296" s="483"/>
      <c r="E296" s="75"/>
      <c r="F296" s="75"/>
      <c r="G296" s="75"/>
      <c r="H296" s="75"/>
      <c r="I296" s="75"/>
      <c r="J296" s="75"/>
      <c r="K296" s="75"/>
    </row>
    <row r="297" spans="1:11">
      <c r="A297" s="198"/>
      <c r="B297" s="75"/>
      <c r="C297" s="75"/>
      <c r="D297" s="483"/>
      <c r="E297" s="75"/>
      <c r="F297" s="75"/>
      <c r="G297" s="75"/>
      <c r="H297" s="75"/>
      <c r="I297" s="75"/>
      <c r="J297" s="75"/>
      <c r="K297" s="75"/>
    </row>
    <row r="298" spans="1:11">
      <c r="A298" s="198"/>
      <c r="B298" s="75"/>
      <c r="C298" s="75"/>
      <c r="D298" s="483"/>
      <c r="E298" s="75"/>
      <c r="F298" s="75"/>
      <c r="G298" s="75"/>
      <c r="H298" s="75"/>
      <c r="I298" s="75"/>
      <c r="J298" s="75"/>
      <c r="K298" s="75"/>
    </row>
    <row r="299" spans="1:11">
      <c r="A299" s="198"/>
      <c r="B299" s="75"/>
      <c r="C299" s="75"/>
      <c r="D299" s="483"/>
      <c r="E299" s="75"/>
      <c r="F299" s="75"/>
      <c r="G299" s="75"/>
      <c r="H299" s="75"/>
      <c r="I299" s="75"/>
      <c r="J299" s="75"/>
      <c r="K299" s="75"/>
    </row>
    <row r="300" spans="1:11">
      <c r="A300" s="198"/>
      <c r="B300" s="75"/>
      <c r="C300" s="75"/>
      <c r="D300" s="483"/>
      <c r="E300" s="75"/>
      <c r="F300" s="75"/>
      <c r="G300" s="75"/>
      <c r="H300" s="75"/>
      <c r="I300" s="75"/>
      <c r="J300" s="75"/>
      <c r="K300" s="75"/>
    </row>
    <row r="301" spans="1:11">
      <c r="A301" s="198"/>
      <c r="B301" s="75"/>
      <c r="C301" s="75"/>
      <c r="D301" s="483"/>
      <c r="E301" s="75"/>
      <c r="F301" s="75"/>
      <c r="G301" s="75"/>
      <c r="H301" s="75"/>
      <c r="I301" s="75"/>
      <c r="J301" s="75"/>
      <c r="K301" s="75"/>
    </row>
    <row r="302" spans="1:11">
      <c r="A302" s="198"/>
      <c r="B302" s="75"/>
      <c r="C302" s="75"/>
      <c r="D302" s="483"/>
      <c r="E302" s="75"/>
      <c r="F302" s="75"/>
      <c r="G302" s="75"/>
      <c r="H302" s="75"/>
      <c r="I302" s="75"/>
      <c r="J302" s="75"/>
      <c r="K302" s="75"/>
    </row>
    <row r="303" spans="1:11">
      <c r="A303" s="198"/>
      <c r="B303" s="75"/>
      <c r="C303" s="75"/>
      <c r="D303" s="483"/>
      <c r="E303" s="75"/>
      <c r="F303" s="75"/>
      <c r="G303" s="75"/>
      <c r="H303" s="75"/>
      <c r="I303" s="75"/>
      <c r="J303" s="75"/>
      <c r="K303" s="75"/>
    </row>
    <row r="304" spans="1:11">
      <c r="A304" s="198"/>
      <c r="B304" s="75"/>
      <c r="C304" s="75"/>
      <c r="D304" s="483"/>
      <c r="E304" s="75"/>
      <c r="F304" s="75"/>
      <c r="G304" s="75"/>
      <c r="H304" s="75"/>
      <c r="I304" s="75"/>
      <c r="J304" s="75"/>
      <c r="K304" s="75"/>
    </row>
    <row r="305" spans="1:11">
      <c r="A305" s="198"/>
      <c r="B305" s="75"/>
      <c r="C305" s="75"/>
      <c r="D305" s="483"/>
      <c r="E305" s="75"/>
      <c r="F305" s="75"/>
      <c r="G305" s="75"/>
      <c r="H305" s="75"/>
      <c r="I305" s="75"/>
      <c r="J305" s="75"/>
      <c r="K305" s="75"/>
    </row>
    <row r="306" spans="1:11">
      <c r="A306" s="198"/>
      <c r="B306" s="75"/>
      <c r="C306" s="75"/>
      <c r="D306" s="483"/>
      <c r="E306" s="75"/>
      <c r="F306" s="75"/>
      <c r="G306" s="75"/>
      <c r="H306" s="75"/>
      <c r="I306" s="75"/>
      <c r="J306" s="75"/>
      <c r="K306" s="75"/>
    </row>
    <row r="307" spans="1:11">
      <c r="A307" s="198"/>
      <c r="B307" s="75"/>
      <c r="C307" s="75"/>
      <c r="D307" s="483"/>
      <c r="E307" s="75"/>
      <c r="F307" s="75"/>
      <c r="G307" s="75"/>
      <c r="H307" s="75"/>
      <c r="I307" s="75"/>
      <c r="J307" s="75"/>
      <c r="K307" s="75"/>
    </row>
    <row r="308" spans="1:11">
      <c r="A308" s="198"/>
      <c r="B308" s="75"/>
      <c r="C308" s="75"/>
      <c r="D308" s="483"/>
      <c r="E308" s="75"/>
      <c r="F308" s="75"/>
      <c r="G308" s="75"/>
      <c r="H308" s="75"/>
      <c r="I308" s="75"/>
      <c r="J308" s="75"/>
      <c r="K308" s="75"/>
    </row>
    <row r="309" spans="1:11">
      <c r="A309" s="198"/>
      <c r="B309" s="75"/>
      <c r="C309" s="75"/>
      <c r="D309" s="483"/>
      <c r="E309" s="75"/>
      <c r="F309" s="75"/>
      <c r="G309" s="75"/>
      <c r="H309" s="75"/>
      <c r="I309" s="75"/>
      <c r="J309" s="75"/>
      <c r="K309" s="75"/>
    </row>
    <row r="310" spans="1:11">
      <c r="A310" s="198"/>
      <c r="B310" s="75"/>
      <c r="C310" s="75"/>
      <c r="D310" s="483"/>
      <c r="E310" s="75"/>
      <c r="F310" s="75"/>
      <c r="G310" s="75"/>
      <c r="H310" s="75"/>
      <c r="I310" s="75"/>
      <c r="J310" s="75"/>
      <c r="K310" s="75"/>
    </row>
    <row r="311" spans="1:11">
      <c r="A311" s="198"/>
      <c r="B311" s="75"/>
      <c r="C311" s="75"/>
      <c r="D311" s="483"/>
      <c r="E311" s="75"/>
      <c r="F311" s="75"/>
      <c r="G311" s="75"/>
      <c r="H311" s="75"/>
      <c r="I311" s="75"/>
      <c r="J311" s="75"/>
      <c r="K311" s="75"/>
    </row>
    <row r="312" spans="1:11">
      <c r="A312" s="198"/>
      <c r="B312" s="75"/>
      <c r="C312" s="75"/>
      <c r="D312" s="483"/>
      <c r="E312" s="75"/>
      <c r="F312" s="75"/>
      <c r="G312" s="75"/>
      <c r="H312" s="75"/>
      <c r="I312" s="75"/>
      <c r="J312" s="75"/>
      <c r="K312" s="75"/>
    </row>
    <row r="313" spans="1:11">
      <c r="A313" s="198"/>
      <c r="B313" s="75"/>
      <c r="C313" s="75"/>
      <c r="D313" s="483"/>
      <c r="E313" s="75"/>
      <c r="F313" s="75"/>
      <c r="G313" s="75"/>
      <c r="H313" s="75"/>
      <c r="I313" s="75"/>
      <c r="J313" s="75"/>
      <c r="K313" s="75"/>
    </row>
    <row r="314" spans="1:11">
      <c r="A314" s="198"/>
      <c r="B314" s="75"/>
      <c r="C314" s="75"/>
      <c r="D314" s="483"/>
      <c r="E314" s="75"/>
      <c r="F314" s="75"/>
      <c r="G314" s="75"/>
      <c r="H314" s="75"/>
      <c r="I314" s="75"/>
      <c r="J314" s="75"/>
      <c r="K314" s="75"/>
    </row>
    <row r="315" spans="1:11">
      <c r="A315" s="198"/>
      <c r="B315" s="75"/>
      <c r="C315" s="75"/>
      <c r="D315" s="483"/>
      <c r="E315" s="75"/>
      <c r="F315" s="75"/>
      <c r="G315" s="75"/>
      <c r="H315" s="75"/>
      <c r="I315" s="75"/>
      <c r="J315" s="75"/>
      <c r="K315" s="75"/>
    </row>
    <row r="316" spans="1:11">
      <c r="A316" s="198"/>
      <c r="B316" s="75"/>
      <c r="C316" s="75"/>
      <c r="D316" s="483"/>
      <c r="E316" s="75"/>
      <c r="F316" s="75"/>
      <c r="G316" s="75"/>
      <c r="H316" s="75"/>
      <c r="I316" s="75"/>
      <c r="J316" s="75"/>
      <c r="K316" s="75"/>
    </row>
    <row r="317" spans="1:11">
      <c r="A317" s="198"/>
      <c r="B317" s="75"/>
      <c r="C317" s="75"/>
      <c r="D317" s="483"/>
      <c r="E317" s="75"/>
      <c r="F317" s="75"/>
      <c r="G317" s="75"/>
      <c r="H317" s="75"/>
      <c r="I317" s="75"/>
      <c r="J317" s="75"/>
      <c r="K317" s="75"/>
    </row>
    <row r="318" spans="1:11">
      <c r="A318" s="198"/>
      <c r="B318" s="75"/>
      <c r="C318" s="75"/>
      <c r="D318" s="483"/>
      <c r="E318" s="75"/>
      <c r="F318" s="75"/>
      <c r="G318" s="75"/>
      <c r="H318" s="75"/>
      <c r="I318" s="75"/>
      <c r="J318" s="75"/>
      <c r="K318" s="75"/>
    </row>
    <row r="319" spans="1:11">
      <c r="A319" s="198"/>
      <c r="B319" s="75"/>
      <c r="C319" s="75"/>
      <c r="D319" s="483"/>
      <c r="E319" s="75"/>
      <c r="F319" s="75"/>
      <c r="G319" s="75"/>
      <c r="H319" s="75"/>
      <c r="I319" s="75"/>
      <c r="J319" s="75"/>
      <c r="K319" s="75"/>
    </row>
    <row r="320" spans="1:11">
      <c r="A320" s="198"/>
      <c r="B320" s="75"/>
      <c r="C320" s="75"/>
      <c r="D320" s="483"/>
      <c r="E320" s="75"/>
      <c r="F320" s="75"/>
      <c r="G320" s="75"/>
      <c r="H320" s="75"/>
      <c r="I320" s="75"/>
      <c r="J320" s="75"/>
      <c r="K320" s="75"/>
    </row>
    <row r="321" spans="1:11">
      <c r="A321" s="198"/>
      <c r="B321" s="75"/>
      <c r="C321" s="75"/>
      <c r="D321" s="483"/>
      <c r="E321" s="75"/>
      <c r="F321" s="75"/>
      <c r="G321" s="75"/>
      <c r="H321" s="75"/>
      <c r="I321" s="75"/>
      <c r="J321" s="75"/>
      <c r="K321" s="75"/>
    </row>
    <row r="322" spans="1:11">
      <c r="A322" s="198"/>
      <c r="B322" s="75"/>
      <c r="C322" s="75"/>
      <c r="D322" s="483"/>
      <c r="E322" s="75"/>
      <c r="F322" s="75"/>
      <c r="G322" s="75"/>
      <c r="H322" s="75"/>
      <c r="I322" s="75"/>
      <c r="J322" s="75"/>
      <c r="K322" s="75"/>
    </row>
    <row r="323" spans="1:11">
      <c r="A323" s="198"/>
      <c r="B323" s="75"/>
      <c r="C323" s="75"/>
      <c r="D323" s="483"/>
      <c r="E323" s="75"/>
      <c r="F323" s="75"/>
      <c r="G323" s="75"/>
      <c r="H323" s="75"/>
      <c r="I323" s="75"/>
      <c r="J323" s="75"/>
      <c r="K323" s="75"/>
    </row>
    <row r="324" spans="1:11">
      <c r="A324" s="198"/>
      <c r="B324" s="75"/>
      <c r="C324" s="75"/>
      <c r="D324" s="483"/>
      <c r="E324" s="75"/>
      <c r="F324" s="75"/>
      <c r="G324" s="75"/>
      <c r="H324" s="75"/>
      <c r="I324" s="75"/>
      <c r="J324" s="75"/>
      <c r="K324" s="75"/>
    </row>
    <row r="325" spans="1:11">
      <c r="A325" s="198"/>
      <c r="B325" s="75"/>
      <c r="C325" s="75"/>
      <c r="D325" s="483"/>
      <c r="E325" s="75"/>
      <c r="F325" s="75"/>
      <c r="G325" s="75"/>
      <c r="H325" s="75"/>
      <c r="I325" s="75"/>
      <c r="J325" s="75"/>
      <c r="K325" s="75"/>
    </row>
    <row r="326" spans="1:11">
      <c r="A326" s="198"/>
      <c r="B326" s="75"/>
      <c r="C326" s="75"/>
      <c r="D326" s="483"/>
      <c r="E326" s="75"/>
      <c r="F326" s="75"/>
      <c r="G326" s="75"/>
      <c r="H326" s="75"/>
      <c r="I326" s="75"/>
      <c r="J326" s="75"/>
      <c r="K326" s="75"/>
    </row>
    <row r="327" spans="1:11">
      <c r="A327" s="198"/>
      <c r="B327" s="75"/>
      <c r="C327" s="75"/>
      <c r="D327" s="483"/>
      <c r="E327" s="75"/>
      <c r="F327" s="75"/>
      <c r="G327" s="75"/>
      <c r="H327" s="75"/>
      <c r="I327" s="75"/>
      <c r="J327" s="75"/>
      <c r="K327" s="75"/>
    </row>
    <row r="328" spans="1:11">
      <c r="A328" s="198"/>
      <c r="B328" s="75"/>
      <c r="C328" s="75"/>
      <c r="D328" s="483"/>
      <c r="E328" s="75"/>
      <c r="F328" s="75"/>
      <c r="G328" s="75"/>
      <c r="H328" s="75"/>
      <c r="I328" s="75"/>
      <c r="J328" s="75"/>
      <c r="K328" s="75"/>
    </row>
    <row r="329" spans="1:11">
      <c r="A329" s="198"/>
      <c r="B329" s="75"/>
      <c r="C329" s="75"/>
      <c r="D329" s="483"/>
      <c r="E329" s="75"/>
      <c r="F329" s="75"/>
      <c r="G329" s="75"/>
      <c r="H329" s="75"/>
      <c r="I329" s="75"/>
      <c r="J329" s="75"/>
      <c r="K329" s="75"/>
    </row>
    <row r="330" spans="1:11">
      <c r="A330" s="198"/>
      <c r="B330" s="75"/>
      <c r="C330" s="75"/>
      <c r="D330" s="483"/>
      <c r="E330" s="75"/>
      <c r="F330" s="75"/>
      <c r="G330" s="75"/>
      <c r="H330" s="75"/>
      <c r="I330" s="75"/>
      <c r="J330" s="75"/>
      <c r="K330" s="75"/>
    </row>
    <row r="331" spans="1:11">
      <c r="A331" s="198"/>
      <c r="B331" s="75"/>
      <c r="C331" s="75"/>
      <c r="D331" s="483"/>
      <c r="E331" s="75"/>
      <c r="F331" s="75"/>
      <c r="G331" s="75"/>
      <c r="H331" s="75"/>
      <c r="I331" s="75"/>
      <c r="J331" s="75"/>
      <c r="K331" s="75"/>
    </row>
    <row r="332" spans="1:11">
      <c r="A332" s="198"/>
      <c r="B332" s="75"/>
      <c r="C332" s="75"/>
      <c r="D332" s="483"/>
      <c r="E332" s="75"/>
      <c r="F332" s="75"/>
      <c r="G332" s="75"/>
      <c r="H332" s="75"/>
      <c r="I332" s="75"/>
      <c r="J332" s="75"/>
      <c r="K332" s="75"/>
    </row>
    <row r="333" spans="1:11">
      <c r="A333" s="198"/>
      <c r="B333" s="75"/>
      <c r="C333" s="75"/>
      <c r="D333" s="483"/>
      <c r="E333" s="75"/>
      <c r="F333" s="75"/>
      <c r="G333" s="75"/>
      <c r="H333" s="75"/>
      <c r="I333" s="75"/>
      <c r="J333" s="75"/>
      <c r="K333" s="75"/>
    </row>
    <row r="334" spans="1:11">
      <c r="A334" s="198"/>
      <c r="B334" s="75"/>
      <c r="C334" s="75"/>
      <c r="D334" s="483"/>
      <c r="E334" s="75"/>
      <c r="F334" s="75"/>
      <c r="G334" s="75"/>
      <c r="H334" s="75"/>
      <c r="I334" s="75"/>
      <c r="J334" s="75"/>
      <c r="K334" s="75"/>
    </row>
    <row r="335" spans="1:11">
      <c r="A335" s="198"/>
      <c r="B335" s="75"/>
      <c r="C335" s="75"/>
      <c r="D335" s="483"/>
      <c r="E335" s="75"/>
      <c r="F335" s="75"/>
      <c r="G335" s="75"/>
      <c r="H335" s="75"/>
      <c r="I335" s="75"/>
      <c r="J335" s="75"/>
      <c r="K335" s="75"/>
    </row>
    <row r="336" spans="1:11">
      <c r="A336" s="198"/>
      <c r="B336" s="75"/>
      <c r="C336" s="75"/>
      <c r="D336" s="483"/>
      <c r="E336" s="75"/>
      <c r="F336" s="75"/>
      <c r="G336" s="75"/>
      <c r="H336" s="75"/>
      <c r="I336" s="75"/>
      <c r="J336" s="75"/>
      <c r="K336" s="75"/>
    </row>
    <row r="337" spans="1:11">
      <c r="A337" s="198"/>
      <c r="B337" s="75"/>
      <c r="C337" s="75"/>
      <c r="D337" s="483"/>
      <c r="E337" s="75"/>
      <c r="F337" s="75"/>
      <c r="G337" s="75"/>
      <c r="H337" s="75"/>
      <c r="I337" s="75"/>
      <c r="J337" s="75"/>
      <c r="K337" s="75"/>
    </row>
    <row r="338" spans="1:11">
      <c r="A338" s="198"/>
      <c r="B338" s="75"/>
      <c r="C338" s="75"/>
      <c r="D338" s="483"/>
      <c r="E338" s="75"/>
      <c r="F338" s="75"/>
      <c r="G338" s="75"/>
      <c r="H338" s="75"/>
      <c r="I338" s="75"/>
      <c r="J338" s="75"/>
      <c r="K338" s="75"/>
    </row>
    <row r="339" spans="1:11">
      <c r="A339" s="198"/>
      <c r="B339" s="75"/>
      <c r="C339" s="75"/>
      <c r="D339" s="483"/>
      <c r="E339" s="75"/>
      <c r="F339" s="75"/>
      <c r="G339" s="75"/>
      <c r="H339" s="75"/>
      <c r="I339" s="75"/>
      <c r="J339" s="75"/>
      <c r="K339" s="75"/>
    </row>
    <row r="340" spans="1:11">
      <c r="A340" s="198"/>
      <c r="B340" s="75"/>
      <c r="C340" s="75"/>
      <c r="D340" s="483"/>
      <c r="E340" s="75"/>
      <c r="F340" s="75"/>
      <c r="G340" s="75"/>
      <c r="H340" s="75"/>
      <c r="I340" s="75"/>
      <c r="J340" s="75"/>
      <c r="K340" s="75"/>
    </row>
    <row r="341" spans="1:11">
      <c r="A341" s="198"/>
      <c r="B341" s="75"/>
      <c r="C341" s="75"/>
      <c r="D341" s="483"/>
      <c r="E341" s="75"/>
      <c r="F341" s="75"/>
      <c r="G341" s="75"/>
      <c r="H341" s="75"/>
      <c r="I341" s="75"/>
      <c r="J341" s="75"/>
      <c r="K341" s="75"/>
    </row>
    <row r="342" spans="1:11">
      <c r="A342" s="198"/>
      <c r="B342" s="75"/>
      <c r="C342" s="75"/>
      <c r="D342" s="483"/>
      <c r="E342" s="75"/>
      <c r="F342" s="75"/>
      <c r="G342" s="75"/>
      <c r="H342" s="75"/>
      <c r="I342" s="75"/>
      <c r="J342" s="75"/>
      <c r="K342" s="75"/>
    </row>
    <row r="343" spans="1:11">
      <c r="A343" s="198"/>
      <c r="B343" s="75"/>
      <c r="C343" s="75"/>
      <c r="D343" s="483"/>
      <c r="E343" s="75"/>
      <c r="F343" s="75"/>
      <c r="G343" s="75"/>
      <c r="H343" s="75"/>
      <c r="I343" s="75"/>
      <c r="J343" s="75"/>
      <c r="K343" s="75"/>
    </row>
    <row r="344" spans="1:11">
      <c r="A344" s="198"/>
      <c r="B344" s="75"/>
      <c r="C344" s="75"/>
      <c r="D344" s="483"/>
      <c r="E344" s="75"/>
      <c r="F344" s="75"/>
      <c r="G344" s="75"/>
      <c r="H344" s="75"/>
      <c r="I344" s="75"/>
      <c r="J344" s="75"/>
      <c r="K344" s="75"/>
    </row>
    <row r="345" spans="1:11">
      <c r="A345" s="198"/>
      <c r="B345" s="75"/>
      <c r="C345" s="75"/>
      <c r="D345" s="483"/>
      <c r="E345" s="75"/>
      <c r="F345" s="75"/>
      <c r="G345" s="75"/>
      <c r="H345" s="75"/>
      <c r="I345" s="75"/>
      <c r="J345" s="75"/>
      <c r="K345" s="75"/>
    </row>
    <row r="346" spans="1:11">
      <c r="A346" s="198"/>
      <c r="B346" s="75"/>
      <c r="C346" s="75"/>
      <c r="D346" s="483"/>
      <c r="E346" s="75"/>
      <c r="F346" s="75"/>
      <c r="G346" s="75"/>
      <c r="H346" s="75"/>
      <c r="I346" s="75"/>
      <c r="J346" s="75"/>
      <c r="K346" s="75"/>
    </row>
    <row r="347" spans="1:11">
      <c r="A347" s="198"/>
      <c r="B347" s="75"/>
      <c r="C347" s="75"/>
      <c r="D347" s="483"/>
      <c r="E347" s="75"/>
      <c r="F347" s="75"/>
      <c r="G347" s="75"/>
      <c r="H347" s="75"/>
      <c r="I347" s="75"/>
      <c r="J347" s="75"/>
      <c r="K347" s="75"/>
    </row>
    <row r="348" spans="1:11">
      <c r="A348" s="198"/>
      <c r="B348" s="75"/>
      <c r="C348" s="75"/>
      <c r="D348" s="483"/>
      <c r="E348" s="75"/>
      <c r="F348" s="75"/>
      <c r="G348" s="75"/>
      <c r="H348" s="75"/>
      <c r="I348" s="75"/>
      <c r="J348" s="75"/>
      <c r="K348" s="75"/>
    </row>
    <row r="349" spans="1:11">
      <c r="A349" s="198"/>
      <c r="B349" s="75"/>
      <c r="C349" s="75"/>
      <c r="D349" s="483"/>
      <c r="E349" s="75"/>
      <c r="F349" s="75"/>
      <c r="G349" s="75"/>
      <c r="H349" s="75"/>
      <c r="I349" s="75"/>
      <c r="J349" s="75"/>
      <c r="K349" s="75"/>
    </row>
    <row r="350" spans="1:11">
      <c r="A350" s="198"/>
      <c r="B350" s="75"/>
      <c r="C350" s="75"/>
      <c r="D350" s="483"/>
      <c r="E350" s="75"/>
      <c r="F350" s="75"/>
      <c r="G350" s="75"/>
      <c r="H350" s="75"/>
      <c r="I350" s="75"/>
      <c r="J350" s="75"/>
      <c r="K350" s="75"/>
    </row>
    <row r="351" spans="1:11">
      <c r="A351" s="198"/>
      <c r="B351" s="75"/>
      <c r="C351" s="75"/>
      <c r="D351" s="483"/>
      <c r="E351" s="75"/>
      <c r="F351" s="75"/>
      <c r="G351" s="75"/>
      <c r="H351" s="75"/>
      <c r="I351" s="75"/>
      <c r="J351" s="75"/>
      <c r="K351" s="75"/>
    </row>
    <row r="352" spans="1:11">
      <c r="A352" s="198"/>
      <c r="B352" s="75"/>
      <c r="C352" s="75"/>
      <c r="D352" s="483"/>
      <c r="E352" s="75"/>
      <c r="F352" s="75"/>
      <c r="G352" s="75"/>
      <c r="H352" s="75"/>
      <c r="I352" s="75"/>
      <c r="J352" s="75"/>
      <c r="K352" s="75"/>
    </row>
    <row r="353" spans="1:11">
      <c r="A353" s="198"/>
      <c r="B353" s="75"/>
      <c r="C353" s="75"/>
      <c r="D353" s="483"/>
      <c r="E353" s="75"/>
      <c r="F353" s="75"/>
      <c r="G353" s="75"/>
      <c r="H353" s="75"/>
      <c r="I353" s="75"/>
      <c r="J353" s="75"/>
      <c r="K353" s="75"/>
    </row>
    <row r="354" spans="1:11">
      <c r="A354" s="198"/>
      <c r="B354" s="75"/>
      <c r="C354" s="75"/>
      <c r="D354" s="483"/>
      <c r="E354" s="75"/>
      <c r="F354" s="75"/>
      <c r="G354" s="75"/>
      <c r="H354" s="75"/>
      <c r="I354" s="75"/>
      <c r="J354" s="75"/>
      <c r="K354" s="75"/>
    </row>
    <row r="355" spans="1:11">
      <c r="A355" s="198"/>
      <c r="B355" s="75"/>
      <c r="C355" s="75"/>
      <c r="D355" s="483"/>
      <c r="E355" s="75"/>
      <c r="F355" s="75"/>
      <c r="G355" s="75"/>
      <c r="H355" s="75"/>
      <c r="I355" s="75"/>
      <c r="J355" s="75"/>
      <c r="K355" s="75"/>
    </row>
    <row r="356" spans="1:11">
      <c r="A356" s="198"/>
      <c r="B356" s="75"/>
      <c r="C356" s="75"/>
      <c r="D356" s="483"/>
      <c r="E356" s="75"/>
      <c r="F356" s="75"/>
      <c r="G356" s="75"/>
      <c r="H356" s="75"/>
      <c r="I356" s="75"/>
      <c r="J356" s="75"/>
      <c r="K356" s="75"/>
    </row>
    <row r="357" spans="1:11">
      <c r="A357" s="198"/>
      <c r="B357" s="75"/>
      <c r="C357" s="75"/>
      <c r="D357" s="483"/>
      <c r="E357" s="75"/>
      <c r="F357" s="75"/>
      <c r="G357" s="75"/>
      <c r="H357" s="75"/>
      <c r="I357" s="75"/>
      <c r="J357" s="75"/>
      <c r="K357" s="75"/>
    </row>
    <row r="358" spans="1:11">
      <c r="A358" s="198"/>
      <c r="B358" s="75"/>
      <c r="C358" s="75"/>
      <c r="D358" s="483"/>
      <c r="E358" s="75"/>
      <c r="F358" s="75"/>
      <c r="G358" s="75"/>
      <c r="H358" s="75"/>
      <c r="I358" s="75"/>
      <c r="J358" s="75"/>
      <c r="K358" s="75"/>
    </row>
    <row r="359" spans="1:11">
      <c r="A359" s="198"/>
      <c r="B359" s="75"/>
      <c r="C359" s="75"/>
      <c r="D359" s="483"/>
      <c r="E359" s="75"/>
      <c r="F359" s="75"/>
      <c r="G359" s="75"/>
      <c r="H359" s="75"/>
      <c r="I359" s="75"/>
      <c r="J359" s="75"/>
      <c r="K359" s="75"/>
    </row>
    <row r="360" spans="1:11">
      <c r="A360" s="198"/>
      <c r="B360" s="75"/>
      <c r="C360" s="75"/>
      <c r="D360" s="483"/>
      <c r="E360" s="75"/>
      <c r="F360" s="75"/>
      <c r="G360" s="75"/>
      <c r="H360" s="75"/>
      <c r="I360" s="75"/>
      <c r="J360" s="75"/>
      <c r="K360" s="75"/>
    </row>
    <row r="361" spans="1:11">
      <c r="A361" s="198"/>
      <c r="B361" s="75"/>
      <c r="C361" s="75"/>
      <c r="D361" s="483"/>
      <c r="E361" s="75"/>
      <c r="F361" s="75"/>
      <c r="G361" s="75"/>
      <c r="H361" s="75"/>
      <c r="I361" s="75"/>
      <c r="J361" s="75"/>
      <c r="K361" s="75"/>
    </row>
    <row r="362" spans="1:11">
      <c r="A362" s="198"/>
      <c r="B362" s="75"/>
      <c r="C362" s="75"/>
      <c r="D362" s="483"/>
      <c r="E362" s="75"/>
      <c r="F362" s="75"/>
      <c r="G362" s="75"/>
      <c r="H362" s="75"/>
      <c r="I362" s="75"/>
      <c r="J362" s="75"/>
      <c r="K362" s="75"/>
    </row>
    <row r="363" spans="1:11">
      <c r="A363" s="198"/>
      <c r="B363" s="75"/>
      <c r="C363" s="75"/>
      <c r="D363" s="483"/>
      <c r="E363" s="75"/>
      <c r="F363" s="75"/>
      <c r="G363" s="75"/>
      <c r="H363" s="75"/>
      <c r="I363" s="75"/>
      <c r="J363" s="75"/>
      <c r="K363" s="75"/>
    </row>
    <row r="364" spans="1:11">
      <c r="A364" s="198"/>
      <c r="B364" s="75"/>
      <c r="C364" s="75"/>
      <c r="D364" s="483"/>
      <c r="E364" s="75"/>
      <c r="F364" s="75"/>
      <c r="G364" s="75"/>
      <c r="H364" s="75"/>
      <c r="I364" s="75"/>
      <c r="J364" s="75"/>
      <c r="K364" s="75"/>
    </row>
    <row r="365" spans="1:11">
      <c r="A365" s="198"/>
      <c r="B365" s="75"/>
      <c r="C365" s="75"/>
      <c r="D365" s="483"/>
      <c r="E365" s="75"/>
      <c r="F365" s="75"/>
      <c r="G365" s="75"/>
      <c r="H365" s="75"/>
      <c r="I365" s="75"/>
      <c r="J365" s="75"/>
      <c r="K365" s="75"/>
    </row>
    <row r="366" spans="1:11">
      <c r="A366" s="198"/>
      <c r="B366" s="75"/>
      <c r="C366" s="75"/>
      <c r="D366" s="483"/>
      <c r="E366" s="75"/>
      <c r="F366" s="75"/>
      <c r="G366" s="75"/>
      <c r="H366" s="75"/>
      <c r="I366" s="75"/>
      <c r="J366" s="75"/>
      <c r="K366" s="75"/>
    </row>
    <row r="367" spans="1:11">
      <c r="A367" s="198"/>
      <c r="B367" s="75"/>
      <c r="C367" s="75"/>
      <c r="D367" s="483"/>
      <c r="E367" s="75"/>
      <c r="F367" s="75"/>
      <c r="G367" s="75"/>
      <c r="H367" s="75"/>
      <c r="I367" s="75"/>
      <c r="J367" s="75"/>
      <c r="K367" s="75"/>
    </row>
    <row r="368" spans="1:11">
      <c r="A368" s="198"/>
      <c r="B368" s="75"/>
      <c r="C368" s="75"/>
      <c r="D368" s="483"/>
      <c r="E368" s="75"/>
      <c r="F368" s="75"/>
      <c r="G368" s="75"/>
      <c r="H368" s="75"/>
      <c r="I368" s="75"/>
      <c r="J368" s="75"/>
      <c r="K368" s="75"/>
    </row>
    <row r="369" spans="1:11">
      <c r="A369" s="198"/>
      <c r="B369" s="75"/>
      <c r="C369" s="75"/>
      <c r="D369" s="483"/>
      <c r="E369" s="75"/>
      <c r="F369" s="75"/>
      <c r="G369" s="75"/>
      <c r="H369" s="75"/>
      <c r="I369" s="75"/>
      <c r="J369" s="75"/>
      <c r="K369" s="75"/>
    </row>
    <row r="370" spans="1:11">
      <c r="A370" s="198"/>
      <c r="B370" s="75"/>
      <c r="C370" s="75"/>
      <c r="D370" s="483"/>
      <c r="E370" s="75"/>
      <c r="F370" s="75"/>
      <c r="G370" s="75"/>
      <c r="H370" s="75"/>
      <c r="I370" s="75"/>
      <c r="J370" s="75"/>
      <c r="K370" s="75"/>
    </row>
    <row r="371" spans="1:11">
      <c r="A371" s="198"/>
      <c r="B371" s="75"/>
      <c r="C371" s="75"/>
      <c r="D371" s="483"/>
      <c r="E371" s="75"/>
      <c r="F371" s="75"/>
      <c r="G371" s="75"/>
      <c r="H371" s="75"/>
      <c r="I371" s="75"/>
      <c r="J371" s="75"/>
      <c r="K371" s="75"/>
    </row>
    <row r="372" spans="1:11">
      <c r="A372" s="198"/>
      <c r="B372" s="75"/>
      <c r="C372" s="75"/>
      <c r="D372" s="483"/>
      <c r="E372" s="75"/>
      <c r="F372" s="75"/>
      <c r="G372" s="75"/>
      <c r="H372" s="75"/>
      <c r="I372" s="75"/>
      <c r="J372" s="75"/>
      <c r="K372" s="75"/>
    </row>
    <row r="373" spans="1:11">
      <c r="A373" s="198"/>
      <c r="B373" s="75"/>
      <c r="C373" s="75"/>
      <c r="D373" s="483"/>
      <c r="E373" s="75"/>
      <c r="F373" s="75"/>
      <c r="G373" s="75"/>
      <c r="H373" s="75"/>
      <c r="I373" s="75"/>
      <c r="J373" s="75"/>
      <c r="K373" s="75"/>
    </row>
    <row r="374" spans="1:11">
      <c r="A374" s="198"/>
      <c r="B374" s="75"/>
      <c r="C374" s="75"/>
      <c r="D374" s="483"/>
      <c r="E374" s="75"/>
      <c r="F374" s="75"/>
      <c r="G374" s="75"/>
      <c r="H374" s="75"/>
      <c r="I374" s="75"/>
      <c r="J374" s="75"/>
      <c r="K374" s="75"/>
    </row>
    <row r="375" spans="1:11">
      <c r="A375" s="198"/>
      <c r="B375" s="75"/>
      <c r="C375" s="75"/>
      <c r="D375" s="483"/>
      <c r="E375" s="75"/>
      <c r="F375" s="75"/>
      <c r="G375" s="75"/>
      <c r="H375" s="75"/>
      <c r="I375" s="75"/>
      <c r="J375" s="75"/>
      <c r="K375" s="75"/>
    </row>
    <row r="376" spans="1:11">
      <c r="A376" s="198"/>
      <c r="B376" s="75"/>
      <c r="C376" s="75"/>
      <c r="D376" s="483"/>
      <c r="E376" s="75"/>
      <c r="F376" s="75"/>
      <c r="G376" s="75"/>
      <c r="H376" s="75"/>
      <c r="I376" s="75"/>
      <c r="J376" s="75"/>
      <c r="K376" s="75"/>
    </row>
    <row r="377" spans="1:11">
      <c r="A377" s="198"/>
      <c r="B377" s="75"/>
      <c r="C377" s="75"/>
      <c r="D377" s="483"/>
      <c r="E377" s="75"/>
      <c r="F377" s="75"/>
      <c r="G377" s="75"/>
      <c r="H377" s="75"/>
      <c r="I377" s="75"/>
      <c r="J377" s="75"/>
      <c r="K377" s="75"/>
    </row>
    <row r="378" spans="1:11">
      <c r="A378" s="198"/>
      <c r="B378" s="75"/>
      <c r="C378" s="75"/>
      <c r="D378" s="483"/>
      <c r="E378" s="75"/>
      <c r="F378" s="75"/>
      <c r="G378" s="75"/>
      <c r="H378" s="75"/>
      <c r="I378" s="75"/>
      <c r="J378" s="75"/>
      <c r="K378" s="75"/>
    </row>
    <row r="379" spans="1:11">
      <c r="A379" s="198"/>
      <c r="B379" s="75"/>
      <c r="C379" s="75"/>
      <c r="D379" s="483"/>
      <c r="E379" s="75"/>
      <c r="F379" s="75"/>
      <c r="G379" s="75"/>
      <c r="H379" s="75"/>
      <c r="I379" s="75"/>
      <c r="J379" s="75"/>
      <c r="K379" s="75"/>
    </row>
    <row r="380" spans="1:11">
      <c r="A380" s="198"/>
      <c r="B380" s="75"/>
      <c r="C380" s="75"/>
      <c r="D380" s="483"/>
      <c r="E380" s="75"/>
      <c r="F380" s="75"/>
      <c r="G380" s="75"/>
      <c r="H380" s="75"/>
      <c r="I380" s="75"/>
      <c r="J380" s="75"/>
      <c r="K380" s="75"/>
    </row>
    <row r="381" spans="1:11">
      <c r="A381" s="198"/>
      <c r="B381" s="75"/>
      <c r="C381" s="75"/>
      <c r="D381" s="483"/>
      <c r="E381" s="75"/>
      <c r="F381" s="75"/>
      <c r="G381" s="75"/>
      <c r="H381" s="75"/>
      <c r="I381" s="75"/>
      <c r="J381" s="75"/>
      <c r="K381" s="75"/>
    </row>
    <row r="382" spans="1:11">
      <c r="A382" s="198"/>
      <c r="B382" s="75"/>
      <c r="C382" s="75"/>
      <c r="D382" s="483"/>
      <c r="E382" s="75"/>
      <c r="F382" s="75"/>
      <c r="G382" s="75"/>
      <c r="H382" s="75"/>
      <c r="I382" s="75"/>
      <c r="J382" s="75"/>
      <c r="K382" s="75"/>
    </row>
    <row r="383" spans="1:11">
      <c r="A383" s="198"/>
      <c r="B383" s="75"/>
      <c r="C383" s="75"/>
      <c r="D383" s="483"/>
      <c r="E383" s="75"/>
      <c r="F383" s="75"/>
      <c r="G383" s="75"/>
      <c r="H383" s="75"/>
      <c r="I383" s="75"/>
      <c r="J383" s="75"/>
      <c r="K383" s="75"/>
    </row>
    <row r="384" spans="1:11">
      <c r="A384" s="198"/>
      <c r="B384" s="75"/>
      <c r="C384" s="75"/>
      <c r="D384" s="483"/>
      <c r="E384" s="75"/>
      <c r="F384" s="75"/>
      <c r="G384" s="75"/>
      <c r="H384" s="75"/>
      <c r="I384" s="75"/>
      <c r="J384" s="75"/>
      <c r="K384" s="75"/>
    </row>
    <row r="385" spans="1:11">
      <c r="A385" s="198"/>
      <c r="B385" s="75"/>
      <c r="C385" s="75"/>
      <c r="D385" s="483"/>
      <c r="E385" s="75"/>
      <c r="F385" s="75"/>
      <c r="G385" s="75"/>
      <c r="H385" s="75"/>
      <c r="I385" s="75"/>
      <c r="J385" s="75"/>
      <c r="K385" s="75"/>
    </row>
    <row r="386" spans="1:11">
      <c r="A386" s="198"/>
      <c r="B386" s="75"/>
      <c r="C386" s="75"/>
      <c r="D386" s="483"/>
      <c r="E386" s="75"/>
      <c r="F386" s="75"/>
      <c r="G386" s="75"/>
      <c r="H386" s="75"/>
      <c r="I386" s="75"/>
      <c r="J386" s="75"/>
      <c r="K386" s="75"/>
    </row>
    <row r="387" spans="1:11">
      <c r="A387" s="198"/>
      <c r="B387" s="75"/>
      <c r="C387" s="75"/>
      <c r="D387" s="483"/>
      <c r="E387" s="75"/>
      <c r="F387" s="75"/>
      <c r="G387" s="75"/>
      <c r="H387" s="75"/>
      <c r="I387" s="75"/>
      <c r="J387" s="75"/>
      <c r="K387" s="75"/>
    </row>
    <row r="388" spans="1:11">
      <c r="A388" s="198"/>
      <c r="B388" s="75"/>
      <c r="C388" s="75"/>
      <c r="D388" s="483"/>
      <c r="E388" s="75"/>
      <c r="F388" s="75"/>
      <c r="G388" s="75"/>
      <c r="H388" s="75"/>
      <c r="I388" s="75"/>
      <c r="J388" s="75"/>
      <c r="K388" s="75"/>
    </row>
    <row r="389" spans="1:11">
      <c r="A389" s="198"/>
      <c r="B389" s="75"/>
      <c r="C389" s="75"/>
      <c r="D389" s="483"/>
      <c r="E389" s="75"/>
      <c r="F389" s="75"/>
      <c r="G389" s="75"/>
      <c r="H389" s="75"/>
      <c r="I389" s="75"/>
      <c r="J389" s="75"/>
      <c r="K389" s="75"/>
    </row>
    <row r="390" spans="1:11">
      <c r="A390" s="198"/>
      <c r="B390" s="75"/>
      <c r="C390" s="75"/>
      <c r="D390" s="483"/>
      <c r="E390" s="75"/>
      <c r="F390" s="75"/>
      <c r="G390" s="75"/>
      <c r="H390" s="75"/>
      <c r="I390" s="75"/>
      <c r="J390" s="75"/>
      <c r="K390" s="75"/>
    </row>
    <row r="391" spans="1:11">
      <c r="A391" s="198"/>
      <c r="B391" s="75"/>
      <c r="C391" s="75"/>
      <c r="D391" s="483"/>
      <c r="E391" s="75"/>
      <c r="F391" s="75"/>
      <c r="G391" s="75"/>
      <c r="H391" s="75"/>
      <c r="I391" s="75"/>
      <c r="J391" s="75"/>
      <c r="K391" s="75"/>
    </row>
    <row r="392" spans="1:11">
      <c r="A392" s="198"/>
      <c r="B392" s="75"/>
      <c r="C392" s="75"/>
      <c r="D392" s="483"/>
      <c r="E392" s="75"/>
      <c r="F392" s="75"/>
      <c r="G392" s="75"/>
      <c r="H392" s="75"/>
      <c r="I392" s="75"/>
      <c r="J392" s="75"/>
      <c r="K392" s="75"/>
    </row>
    <row r="393" spans="1:11">
      <c r="A393" s="198"/>
      <c r="B393" s="75"/>
      <c r="C393" s="75"/>
      <c r="D393" s="483"/>
      <c r="E393" s="75"/>
      <c r="F393" s="75"/>
      <c r="G393" s="75"/>
      <c r="H393" s="75"/>
      <c r="I393" s="75"/>
      <c r="J393" s="75"/>
      <c r="K393" s="75"/>
    </row>
    <row r="394" spans="1:11">
      <c r="A394" s="198"/>
      <c r="B394" s="75"/>
      <c r="C394" s="75"/>
      <c r="D394" s="483"/>
      <c r="E394" s="75"/>
      <c r="F394" s="75"/>
      <c r="G394" s="75"/>
      <c r="H394" s="75"/>
      <c r="I394" s="75"/>
      <c r="J394" s="75"/>
      <c r="K394" s="75"/>
    </row>
    <row r="395" spans="1:11">
      <c r="A395" s="198"/>
      <c r="B395" s="75"/>
      <c r="C395" s="75"/>
      <c r="D395" s="483"/>
      <c r="E395" s="75"/>
      <c r="F395" s="75"/>
      <c r="G395" s="75"/>
      <c r="H395" s="75"/>
      <c r="I395" s="75"/>
      <c r="J395" s="75"/>
      <c r="K395" s="75"/>
    </row>
    <row r="396" spans="1:11">
      <c r="A396" s="198"/>
      <c r="B396" s="75"/>
      <c r="C396" s="75"/>
      <c r="D396" s="483"/>
      <c r="E396" s="75"/>
      <c r="F396" s="75"/>
      <c r="G396" s="75"/>
      <c r="H396" s="75"/>
      <c r="I396" s="75"/>
      <c r="J396" s="75"/>
      <c r="K396" s="75"/>
    </row>
    <row r="397" spans="1:11">
      <c r="A397" s="198"/>
      <c r="B397" s="75"/>
      <c r="C397" s="75"/>
      <c r="D397" s="483"/>
      <c r="E397" s="75"/>
      <c r="F397" s="75"/>
      <c r="G397" s="75"/>
      <c r="H397" s="75"/>
      <c r="I397" s="75"/>
      <c r="J397" s="75"/>
      <c r="K397" s="75"/>
    </row>
    <row r="398" spans="1:11">
      <c r="A398" s="198"/>
      <c r="B398" s="75"/>
      <c r="C398" s="75"/>
      <c r="D398" s="483"/>
      <c r="E398" s="75"/>
      <c r="F398" s="75"/>
      <c r="G398" s="75"/>
      <c r="H398" s="75"/>
      <c r="I398" s="75"/>
      <c r="J398" s="75"/>
      <c r="K398" s="75"/>
    </row>
    <row r="399" spans="1:11">
      <c r="A399" s="198"/>
      <c r="B399" s="75"/>
      <c r="C399" s="75"/>
      <c r="D399" s="483"/>
      <c r="E399" s="75"/>
      <c r="F399" s="75"/>
      <c r="G399" s="75"/>
      <c r="H399" s="75"/>
      <c r="I399" s="75"/>
      <c r="J399" s="75"/>
      <c r="K399" s="75"/>
    </row>
    <row r="400" spans="1:11">
      <c r="A400" s="198"/>
      <c r="B400" s="75"/>
      <c r="C400" s="75"/>
      <c r="D400" s="483"/>
      <c r="E400" s="75"/>
      <c r="F400" s="75"/>
      <c r="G400" s="75"/>
      <c r="H400" s="75"/>
      <c r="I400" s="75"/>
      <c r="J400" s="75"/>
      <c r="K400" s="75"/>
    </row>
    <row r="401" spans="1:11">
      <c r="A401" s="198"/>
      <c r="B401" s="75"/>
      <c r="C401" s="75"/>
      <c r="D401" s="483"/>
      <c r="E401" s="75"/>
      <c r="F401" s="75"/>
      <c r="G401" s="75"/>
      <c r="H401" s="75"/>
      <c r="I401" s="75"/>
      <c r="J401" s="75"/>
      <c r="K401" s="75"/>
    </row>
  </sheetData>
  <customSheetViews>
    <customSheetView guid="{28784157-4EC3-4007-954F-95FA853A7F47}" scale="75" showPageBreaks="1" fitToPage="1" printArea="1" showRuler="0">
      <selection sqref="A1:H1"/>
      <pageMargins left="0.5" right="0.5" top="1" bottom="1" header="0.5" footer="0.5"/>
      <printOptions horizontalCentered="1"/>
      <pageSetup scale="66" orientation="portrait" r:id="rId1"/>
      <headerFooter alignWithMargins="0"/>
    </customSheetView>
    <customSheetView guid="{D8BEF0E3-EED3-4DA6-93A2-D62A3C7751B3}" scale="75" showPageBreaks="1" fitToPage="1" printArea="1" showRuler="0" topLeftCell="B19">
      <selection activeCell="E10" sqref="E10"/>
      <pageMargins left="0.5" right="0.5" top="1" bottom="1" header="0.5" footer="0.5"/>
      <printOptions horizontalCentered="1"/>
      <pageSetup scale="65" orientation="portrait" r:id="rId2"/>
      <headerFooter alignWithMargins="0"/>
    </customSheetView>
    <customSheetView guid="{1FD82FDD-08B3-45D2-8EF1-B2A8FEBCA5D5}" showPageBreaks="1" fitToPage="1" printArea="1" showRuler="0">
      <selection sqref="A1:D1"/>
      <pageMargins left="0.5" right="0.5" top="1" bottom="1" header="0.5" footer="0.5"/>
      <printOptions horizontalCentered="1"/>
      <pageSetup scale="10" orientation="portrait" r:id="rId3"/>
      <headerFooter alignWithMargins="0"/>
    </customSheetView>
    <customSheetView guid="{ED0078E7-B6E2-4668-A7FA-6DBEB081B675}" showPageBreaks="1" fitToPage="1" printArea="1" showRuler="0">
      <pageMargins left="0.5" right="0.5" top="1" bottom="1" header="0.5" footer="0.5"/>
      <printOptions horizontalCentered="1"/>
      <pageSetup scale="64" orientation="portrait" r:id="rId4"/>
      <headerFooter alignWithMargins="0"/>
    </customSheetView>
    <customSheetView guid="{FD7E503C-ABB7-4CF2-A9E8-6C671B4A7BE3}" scale="75" showPageBreaks="1" fitToPage="1" printArea="1" showRuler="0">
      <selection activeCell="C20" sqref="C20"/>
      <pageMargins left="0.5" right="0.5" top="1" bottom="1" header="0.5" footer="0.5"/>
      <printOptions horizontalCentered="1"/>
      <pageSetup scale="66" orientation="portrait" r:id="rId5"/>
      <headerFooter alignWithMargins="0"/>
    </customSheetView>
    <customSheetView guid="{A70E3E5A-FAD7-411A-8FC6-3294140D6819}" scale="75" showPageBreaks="1" fitToPage="1" printArea="1">
      <selection activeCell="C20" sqref="C20"/>
      <pageMargins left="0.5" right="0.5" top="1" bottom="1" header="0.5" footer="0.5"/>
      <printOptions horizontalCentered="1"/>
      <pageSetup scale="66" orientation="portrait" r:id="rId6"/>
      <headerFooter alignWithMargins="0"/>
    </customSheetView>
    <customSheetView guid="{A81FEB52-F53B-4239-B480-8C3A97F087C9}" scale="75" showPageBreaks="1" fitToPage="1" printArea="1" showRuler="0" topLeftCell="A37">
      <selection activeCell="A47" sqref="A47"/>
      <pageMargins left="0.5" right="0.5" top="1" bottom="1" header="0.5" footer="0.5"/>
      <printOptions horizontalCentered="1"/>
      <pageSetup scale="64" orientation="portrait" r:id="rId7"/>
      <headerFooter alignWithMargins="0"/>
    </customSheetView>
    <customSheetView guid="{194EE32D-1C98-4374-BB7C-2BD491970D6F}" scale="75" fitToPage="1" showRuler="0">
      <selection activeCell="C13" sqref="C13"/>
      <pageMargins left="0.5" right="0.5" top="1" bottom="1" header="0.5" footer="0.5"/>
      <printOptions horizontalCentered="1"/>
      <pageSetup scale="64" orientation="portrait" r:id="rId8"/>
      <headerFooter alignWithMargins="0"/>
    </customSheetView>
    <customSheetView guid="{FAAD9AAC-1337-43AB-BF1F-CCF9DFCF5B78}" scale="75" showPageBreaks="1" fitToPage="1" printArea="1" showRuler="0" topLeftCell="A22">
      <selection activeCell="F53" sqref="F53"/>
      <pageMargins left="0.5" right="0.5" top="1" bottom="1" header="0.5" footer="0.5"/>
      <printOptions horizontalCentered="1"/>
      <pageSetup scale="64" orientation="portrait" r:id="rId9"/>
      <headerFooter alignWithMargins="0"/>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10"/>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11"/>
      <headerFooter alignWithMargins="0">
        <oddHeader>&amp;R&amp;14Page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12"/>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13"/>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14"/>
      <headerFooter alignWithMargins="0">
        <oddHeader>&amp;R&amp;12Page &amp;P of &amp;N</oddHeader>
      </headerFooter>
    </customSheetView>
    <customSheetView guid="{89D6D754-9FAD-4B1E-BFC9-D7DA3E200442}" scale="75" showPageBreaks="1" fitToPage="1" printArea="1" showRuler="0">
      <selection activeCell="C13" sqref="C13"/>
      <pageMargins left="0.5" right="0.5" top="1" bottom="1" header="0.5" footer="0.5"/>
      <printOptions horizontalCentered="1"/>
      <pageSetup scale="66" orientation="portrait" r:id="rId15"/>
      <headerFooter alignWithMargins="0"/>
    </customSheetView>
    <customSheetView guid="{E7F1E0E5-1D7C-48D2-913C-9A4D943FD596}" scale="75" fitToPage="1" showRuler="0">
      <selection activeCell="C20" sqref="C20"/>
      <pageMargins left="0.5" right="0.5" top="1" bottom="1" header="0.5" footer="0.5"/>
      <printOptions horizontalCentered="1"/>
      <pageSetup scale="66" orientation="portrait" r:id="rId16"/>
      <headerFooter alignWithMargins="0"/>
    </customSheetView>
    <customSheetView guid="{76AF1A38-1189-4611-8170-5335B5AAF328}" scale="75" showPageBreaks="1" fitToPage="1" printArea="1" showRuler="0">
      <selection sqref="A1:H1"/>
      <pageMargins left="0.5" right="0.5" top="1" bottom="1" header="0.5" footer="0.5"/>
      <printOptions horizontalCentered="1"/>
      <pageSetup scale="66" orientation="portrait" r:id="rId17"/>
      <headerFooter alignWithMargins="0"/>
    </customSheetView>
    <customSheetView guid="{7FCEE676-C154-49A3-B796-8F613C81D3AD}" showPageBreaks="1" fitToPage="1" printArea="1" showRuler="0">
      <selection sqref="A1:D1"/>
      <pageMargins left="0.5" right="0.5" top="1" bottom="1" header="0.5" footer="0.5"/>
      <printOptions horizontalCentered="1"/>
      <pageSetup scale="65" orientation="portrait" r:id="rId18"/>
      <headerFooter alignWithMargins="0"/>
    </customSheetView>
    <customSheetView guid="{C6D831A4-911D-42E4-9AAA-717238FD9494}" scale="75" showPageBreaks="1" fitToPage="1" printArea="1" showRuler="0">
      <selection activeCell="D24" sqref="D24"/>
      <pageMargins left="0.5" right="0.5" top="1" bottom="1" header="0.5" footer="0.5"/>
      <printOptions horizontalCentered="1"/>
      <pageSetup scale="66" orientation="portrait" r:id="rId19"/>
      <headerFooter alignWithMargins="0"/>
    </customSheetView>
    <customSheetView guid="{B3BF4994-D3F5-485B-A5E3-7693343E0E03}" scale="110" showPageBreaks="1" fitToPage="1" printArea="1" showRuler="0">
      <selection activeCell="D18" sqref="D18"/>
      <pageMargins left="0.5" right="0.5" top="1" bottom="1" header="0.5" footer="0.5"/>
      <printOptions horizontalCentered="1"/>
      <pageSetup scale="10" orientation="portrait" r:id="rId20"/>
      <headerFooter alignWithMargins="0"/>
    </customSheetView>
  </customSheetViews>
  <mergeCells count="2">
    <mergeCell ref="A3:D3"/>
    <mergeCell ref="A1:D1"/>
  </mergeCells>
  <phoneticPr fontId="0" type="noConversion"/>
  <printOptions horizontalCentered="1"/>
  <pageMargins left="0.5" right="0.5" top="1" bottom="1" header="0.5" footer="0.5"/>
  <pageSetup scale="65" orientation="portrait" r:id="rId2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401"/>
  <sheetViews>
    <sheetView showRuler="0" zoomScale="75" zoomScaleNormal="100" workbookViewId="0">
      <selection sqref="A1:I1"/>
    </sheetView>
  </sheetViews>
  <sheetFormatPr defaultRowHeight="12.75"/>
  <cols>
    <col min="1" max="1" width="9.28515625" customWidth="1"/>
    <col min="2" max="2" width="3" customWidth="1"/>
    <col min="3" max="3" width="8.140625" customWidth="1"/>
    <col min="4" max="4" width="38.7109375" customWidth="1"/>
    <col min="5" max="5" width="28.7109375" customWidth="1"/>
    <col min="6" max="6" width="34.28515625" customWidth="1"/>
    <col min="7" max="7" width="37.140625" customWidth="1"/>
    <col min="8" max="8" width="3.85546875" customWidth="1"/>
    <col min="9" max="9" width="18" customWidth="1"/>
  </cols>
  <sheetData>
    <row r="1" spans="1:11" ht="18">
      <c r="A1" s="635" t="str">
        <f>+'ATT H-3F'!A4</f>
        <v>Old Dominion Electric Cooperative</v>
      </c>
      <c r="B1" s="635"/>
      <c r="C1" s="635"/>
      <c r="D1" s="635"/>
      <c r="E1" s="635"/>
      <c r="F1" s="635"/>
      <c r="G1" s="635"/>
      <c r="H1" s="637"/>
      <c r="I1" s="637"/>
      <c r="J1" s="75"/>
      <c r="K1" s="75"/>
    </row>
    <row r="2" spans="1:11" ht="18">
      <c r="A2" s="83"/>
      <c r="B2" s="53"/>
      <c r="C2" s="53"/>
      <c r="D2" s="53"/>
      <c r="E2" s="53"/>
      <c r="F2" s="53"/>
      <c r="G2" s="53"/>
      <c r="H2" s="75"/>
      <c r="I2" s="75"/>
      <c r="J2" s="75"/>
      <c r="K2" s="75"/>
    </row>
    <row r="3" spans="1:11" ht="18">
      <c r="A3" s="635" t="s">
        <v>251</v>
      </c>
      <c r="B3" s="635"/>
      <c r="C3" s="635"/>
      <c r="D3" s="635"/>
      <c r="E3" s="635"/>
      <c r="F3" s="635"/>
      <c r="G3" s="635"/>
      <c r="H3" s="637"/>
      <c r="I3" s="637"/>
      <c r="J3" s="75"/>
      <c r="K3" s="75"/>
    </row>
    <row r="4" spans="1:11">
      <c r="A4" s="75"/>
      <c r="B4" s="75"/>
      <c r="C4" s="75"/>
      <c r="D4" s="75"/>
      <c r="E4" s="75"/>
      <c r="F4" s="75"/>
      <c r="G4" s="75"/>
      <c r="H4" s="75"/>
      <c r="I4" s="75"/>
      <c r="J4" s="75"/>
      <c r="K4" s="75"/>
    </row>
    <row r="5" spans="1:11" s="6" customFormat="1" ht="15">
      <c r="B5" s="83"/>
    </row>
    <row r="6" spans="1:11" s="6" customFormat="1" ht="15"/>
    <row r="7" spans="1:11" s="6" customFormat="1" ht="15"/>
    <row r="8" spans="1:11" s="6" customFormat="1" ht="15">
      <c r="C8" s="6" t="s">
        <v>241</v>
      </c>
    </row>
    <row r="9" spans="1:11" s="6" customFormat="1" ht="15">
      <c r="A9" s="5" t="s">
        <v>428</v>
      </c>
      <c r="B9" s="5"/>
      <c r="D9" s="6" t="s">
        <v>242</v>
      </c>
      <c r="G9" s="6" t="s">
        <v>239</v>
      </c>
      <c r="I9" s="51">
        <f>+I56+I77</f>
        <v>7938068.041965167</v>
      </c>
    </row>
    <row r="10" spans="1:11" s="6" customFormat="1" ht="15">
      <c r="A10" s="5"/>
      <c r="B10" s="5"/>
    </row>
    <row r="11" spans="1:11" s="6" customFormat="1" ht="15">
      <c r="A11" s="5" t="s">
        <v>543</v>
      </c>
      <c r="B11" s="5"/>
      <c r="D11" s="6" t="str">
        <f>I11*10000&amp;" Basis Point increase in ROE"</f>
        <v>100 Basis Point increase in ROE</v>
      </c>
      <c r="I11" s="91">
        <v>0.01</v>
      </c>
    </row>
    <row r="12" spans="1:11" s="6" customFormat="1" ht="15">
      <c r="A12" s="5"/>
      <c r="B12" s="5"/>
      <c r="I12" s="91"/>
    </row>
    <row r="13" spans="1:11" s="6" customFormat="1" ht="15">
      <c r="A13" s="5"/>
      <c r="B13" s="5"/>
    </row>
    <row r="14" spans="1:11" s="6" customFormat="1" ht="15.75">
      <c r="A14" s="22" t="s">
        <v>304</v>
      </c>
      <c r="B14" s="34"/>
      <c r="C14" s="34"/>
      <c r="D14" s="34"/>
      <c r="E14" s="34"/>
      <c r="F14" s="34"/>
      <c r="G14" s="34"/>
      <c r="H14" s="34"/>
      <c r="I14" s="34"/>
    </row>
    <row r="15" spans="1:11" s="6" customFormat="1" ht="15">
      <c r="I15" s="90"/>
    </row>
    <row r="16" spans="1:11" s="6" customFormat="1" ht="15">
      <c r="A16" s="5">
        <f>+'ATT H-3F'!A106</f>
        <v>59</v>
      </c>
      <c r="C16" s="14" t="str">
        <f>+'ATT H-3F'!B106</f>
        <v>Rate Base</v>
      </c>
      <c r="D16" s="14"/>
      <c r="F16" s="14"/>
      <c r="G16" s="14" t="str">
        <f>+'ATT H-3F'!F106</f>
        <v>(Line 39 + 58)</v>
      </c>
      <c r="H16" s="14"/>
      <c r="I16" s="51">
        <f>+'ATT H-3F'!H106</f>
        <v>124061208.98742996</v>
      </c>
    </row>
    <row r="17" spans="1:9" s="6" customFormat="1" ht="15">
      <c r="G17" s="14"/>
      <c r="I17" s="90"/>
    </row>
    <row r="18" spans="1:9" s="6" customFormat="1" ht="15">
      <c r="G18" s="14"/>
    </row>
    <row r="19" spans="1:9" s="6" customFormat="1" ht="15.75">
      <c r="A19" s="5"/>
      <c r="B19" s="14"/>
      <c r="C19" s="14" t="str">
        <f>'ATT H-3F'!B172</f>
        <v>Long Term Interest</v>
      </c>
      <c r="D19" s="3"/>
      <c r="G19" s="306"/>
      <c r="H19" s="21"/>
    </row>
    <row r="20" spans="1:9" s="6" customFormat="1" ht="15.75">
      <c r="A20" s="5">
        <f>'ATT H-3F'!A173</f>
        <v>100</v>
      </c>
      <c r="B20" s="14"/>
      <c r="C20" s="14"/>
      <c r="D20" s="3" t="str">
        <f>'ATT H-3F'!C173</f>
        <v>Long Term Interest</v>
      </c>
      <c r="G20" s="306" t="str">
        <f>'ATT H-3F'!F173</f>
        <v>p117.62c through 67c</v>
      </c>
      <c r="H20" s="21"/>
      <c r="I20" s="171">
        <f>+'ATT H-3F'!H173</f>
        <v>44235068</v>
      </c>
    </row>
    <row r="21" spans="1:9" s="6" customFormat="1" ht="15">
      <c r="A21" s="5">
        <f>'ATT H-3F'!A174</f>
        <v>101</v>
      </c>
      <c r="B21" s="14"/>
      <c r="C21" s="14"/>
      <c r="D21" s="14" t="str">
        <f>'ATT H-3F'!C174</f>
        <v xml:space="preserve">    Less LTD Interest on Securitization Bonds</v>
      </c>
      <c r="E21" s="25" t="str">
        <f>'ATT H-3F'!E174</f>
        <v>(Note P)</v>
      </c>
      <c r="F21" s="303"/>
      <c r="G21" s="475" t="str">
        <f>'ATT H-3F'!F174</f>
        <v>Attachment 8</v>
      </c>
      <c r="H21" s="283"/>
      <c r="I21" s="476">
        <f>+'ATT H-3F'!H174</f>
        <v>0</v>
      </c>
    </row>
    <row r="22" spans="1:9" s="6" customFormat="1" ht="15.75">
      <c r="A22" s="5">
        <f>'ATT H-3F'!A175</f>
        <v>102</v>
      </c>
      <c r="B22" s="14"/>
      <c r="C22" s="14"/>
      <c r="D22" s="14" t="str">
        <f>'ATT H-3F'!C175</f>
        <v>Long Term Interest</v>
      </c>
      <c r="F22" s="3"/>
      <c r="G22" s="14" t="str">
        <f>'ATT H-3F'!F175</f>
        <v>"(Line 100 - line 101)"</v>
      </c>
      <c r="H22" s="21"/>
      <c r="I22" s="171">
        <f>+I20-I21</f>
        <v>44235068</v>
      </c>
    </row>
    <row r="23" spans="1:9" s="6" customFormat="1" ht="15">
      <c r="A23" s="5"/>
      <c r="B23" s="14"/>
      <c r="C23" s="14"/>
      <c r="D23" s="14"/>
      <c r="F23" s="21"/>
      <c r="G23" s="14"/>
      <c r="H23" s="21"/>
      <c r="I23" s="21"/>
    </row>
    <row r="24" spans="1:9" s="6" customFormat="1" ht="15.75">
      <c r="A24" s="5">
        <f>'ATT H-3F'!A177</f>
        <v>103</v>
      </c>
      <c r="B24" s="14"/>
      <c r="C24" s="14" t="str">
        <f>'ATT H-3F'!B177</f>
        <v>Preferred Dividends</v>
      </c>
      <c r="D24" s="116"/>
      <c r="F24" s="6" t="str">
        <f>'ATT H-3F'!E177</f>
        <v xml:space="preserve"> enter positive</v>
      </c>
      <c r="G24" s="306" t="str">
        <f>'ATT H-3F'!F177</f>
        <v>p118.29c</v>
      </c>
      <c r="H24" s="21"/>
      <c r="I24" s="171">
        <f>+'ATT H-3F'!H177</f>
        <v>0</v>
      </c>
    </row>
    <row r="25" spans="1:9" s="6" customFormat="1" ht="15">
      <c r="A25" s="5"/>
      <c r="B25" s="14"/>
      <c r="C25" s="14"/>
      <c r="D25" s="14"/>
      <c r="G25" s="306"/>
      <c r="H25" s="21"/>
      <c r="I25" s="171"/>
    </row>
    <row r="26" spans="1:9" s="6" customFormat="1" ht="15.75">
      <c r="A26" s="5"/>
      <c r="B26" s="14"/>
      <c r="C26" s="14" t="str">
        <f>'ATT H-3F'!B179</f>
        <v>Common Stock</v>
      </c>
      <c r="D26" s="27"/>
      <c r="G26" s="306"/>
      <c r="H26" s="21"/>
      <c r="I26" s="171"/>
    </row>
    <row r="27" spans="1:9" s="6" customFormat="1" ht="15">
      <c r="A27" s="5">
        <f>'ATT H-3F'!A180</f>
        <v>104</v>
      </c>
      <c r="B27" s="14"/>
      <c r="C27" s="14"/>
      <c r="D27" s="14" t="str">
        <f>'ATT H-3F'!C180</f>
        <v>Proprietary Capital</v>
      </c>
      <c r="E27" s="21"/>
      <c r="F27" s="21"/>
      <c r="G27" s="306" t="str">
        <f>'ATT H-3F'!F180</f>
        <v>p112.16c</v>
      </c>
      <c r="H27" s="21"/>
      <c r="I27" s="171">
        <f>+'ATT H-3F'!H180</f>
        <v>549142273</v>
      </c>
    </row>
    <row r="28" spans="1:9" s="6" customFormat="1" ht="15">
      <c r="A28" s="5">
        <f>'ATT H-3F'!A181</f>
        <v>105</v>
      </c>
      <c r="B28" s="14"/>
      <c r="C28" s="14"/>
      <c r="D28" s="14" t="str">
        <f>'ATT H-3F'!C181</f>
        <v xml:space="preserve">    Less Preferred Stock</v>
      </c>
      <c r="F28" s="21" t="str">
        <f>'ATT H-3F'!E181</f>
        <v>enter negative</v>
      </c>
      <c r="G28" s="306" t="str">
        <f>'ATT H-3F'!F181</f>
        <v>(Line 114)</v>
      </c>
      <c r="H28" s="21"/>
      <c r="I28" s="171">
        <f>-I39</f>
        <v>0</v>
      </c>
    </row>
    <row r="29" spans="1:9" s="6" customFormat="1" ht="15">
      <c r="A29" s="5">
        <f>'ATT H-3F'!A182</f>
        <v>106</v>
      </c>
      <c r="B29" s="14"/>
      <c r="C29" s="14"/>
      <c r="D29" s="14" t="str">
        <f>'ATT H-3F'!C182</f>
        <v xml:space="preserve">    Less Account 216.1</v>
      </c>
      <c r="F29" s="283" t="str">
        <f>'ATT H-3F'!E182</f>
        <v>enter negative</v>
      </c>
      <c r="G29" s="475" t="str">
        <f>'ATT H-3F'!F182</f>
        <v>p112.12c</v>
      </c>
      <c r="H29" s="283"/>
      <c r="I29" s="476">
        <f>+'ATT H-3F'!H182</f>
        <v>0</v>
      </c>
    </row>
    <row r="30" spans="1:9" s="6" customFormat="1" ht="15">
      <c r="A30" s="5">
        <f>'ATT H-3F'!A183</f>
        <v>107</v>
      </c>
      <c r="B30" s="14"/>
      <c r="C30" s="14"/>
      <c r="D30" s="14" t="str">
        <f>'ATT H-3F'!C183</f>
        <v>Common Stock</v>
      </c>
      <c r="F30" s="21"/>
      <c r="G30" s="14" t="str">
        <f>'ATT H-3F'!F183</f>
        <v>(Sum Lines 104 to 106)</v>
      </c>
      <c r="I30" s="171">
        <f>SUM(I27:I29)</f>
        <v>549142273</v>
      </c>
    </row>
    <row r="31" spans="1:9" s="6" customFormat="1" ht="15">
      <c r="A31" s="5"/>
      <c r="B31" s="14"/>
      <c r="C31" s="14"/>
      <c r="D31" s="14"/>
      <c r="G31" s="306"/>
      <c r="I31" s="171"/>
    </row>
    <row r="32" spans="1:9" s="6" customFormat="1" ht="15.75">
      <c r="A32" s="5"/>
      <c r="B32" s="14"/>
      <c r="C32" s="14" t="str">
        <f>'ATT H-3F'!B185</f>
        <v>Capitalization</v>
      </c>
      <c r="D32" s="27"/>
      <c r="G32" s="306"/>
      <c r="I32" s="171"/>
    </row>
    <row r="33" spans="1:9" s="6" customFormat="1" ht="15">
      <c r="A33" s="5">
        <f>'ATT H-3F'!A186</f>
        <v>108</v>
      </c>
      <c r="B33" s="14"/>
      <c r="C33" s="14"/>
      <c r="D33" s="14" t="str">
        <f>'ATT H-3F'!C186</f>
        <v>Long Term Debt</v>
      </c>
      <c r="G33" s="14" t="str">
        <f>'ATT H-3F'!F186</f>
        <v>p112.18c through 22c</v>
      </c>
      <c r="I33" s="171">
        <f>+'ATT H-3F'!H186</f>
        <v>1128873000</v>
      </c>
    </row>
    <row r="34" spans="1:9" s="6" customFormat="1" ht="15">
      <c r="A34" s="5">
        <f>'ATT H-3F'!A187</f>
        <v>109</v>
      </c>
      <c r="B34" s="14"/>
      <c r="C34" s="14"/>
      <c r="D34" s="14" t="str">
        <f>'ATT H-3F'!C187</f>
        <v xml:space="preserve">      Less Loss on Reacquired Debt </v>
      </c>
      <c r="F34" s="6" t="str">
        <f>'ATT H-3F'!E187</f>
        <v>enter negative</v>
      </c>
      <c r="G34" s="306" t="str">
        <f>'ATT H-3F'!F187</f>
        <v>p111.81c</v>
      </c>
      <c r="I34" s="171">
        <f>+'ATT H-3F'!H187</f>
        <v>288590</v>
      </c>
    </row>
    <row r="35" spans="1:9" s="6" customFormat="1" ht="15">
      <c r="A35" s="5">
        <f>'ATT H-3F'!A188</f>
        <v>110</v>
      </c>
      <c r="B35" s="14"/>
      <c r="C35" s="14"/>
      <c r="D35" s="14" t="str">
        <f>'ATT H-3F'!C188</f>
        <v xml:space="preserve">      Plus Gain on Reacquired Debt</v>
      </c>
      <c r="F35" s="6" t="str">
        <f>'ATT H-3F'!E188</f>
        <v>enter positive</v>
      </c>
      <c r="G35" s="14" t="str">
        <f>'ATT H-3F'!F188</f>
        <v>p113.61c</v>
      </c>
      <c r="I35" s="171">
        <f>+'ATT H-3F'!H188</f>
        <v>0</v>
      </c>
    </row>
    <row r="36" spans="1:9" s="6" customFormat="1" ht="15">
      <c r="A36" s="5">
        <f>'ATT H-3F'!A189</f>
        <v>111</v>
      </c>
      <c r="B36" s="14"/>
      <c r="C36" s="14"/>
      <c r="D36" s="14" t="str">
        <f>'ATT H-3F'!C189</f>
        <v xml:space="preserve">      Less ADIT associated with Gain or Loss</v>
      </c>
      <c r="F36" s="6" t="str">
        <f>'ATT H-3F'!E189</f>
        <v>enter negative</v>
      </c>
      <c r="G36" s="14" t="str">
        <f>'ATT H-3F'!F189</f>
        <v>Attachment 1</v>
      </c>
      <c r="I36" s="171">
        <f>+'ATT H-3F'!H189</f>
        <v>0</v>
      </c>
    </row>
    <row r="37" spans="1:9" s="6" customFormat="1" ht="15">
      <c r="A37" s="5">
        <f>'ATT H-3F'!A190</f>
        <v>112</v>
      </c>
      <c r="B37" s="14"/>
      <c r="C37" s="14"/>
      <c r="D37" s="14" t="str">
        <f>'ATT H-3F'!C190</f>
        <v xml:space="preserve">      Less LTD on Securitization Bonds</v>
      </c>
      <c r="F37" s="6" t="str">
        <f>'ATT H-3F'!E190</f>
        <v>enter negative</v>
      </c>
      <c r="G37" s="14" t="str">
        <f>'ATT H-3F'!F190</f>
        <v>Attachment 8</v>
      </c>
      <c r="I37" s="171">
        <f>+'ATT H-3F'!H190</f>
        <v>0</v>
      </c>
    </row>
    <row r="38" spans="1:9" s="6" customFormat="1" ht="15">
      <c r="A38" s="5">
        <f>'ATT H-3F'!A191</f>
        <v>113</v>
      </c>
      <c r="B38" s="14"/>
      <c r="C38" s="14"/>
      <c r="D38" s="14" t="str">
        <f>'ATT H-3F'!C191</f>
        <v>Total Long Term Debt</v>
      </c>
      <c r="E38" s="16"/>
      <c r="F38" s="16"/>
      <c r="G38" s="15" t="str">
        <f>'ATT H-3F'!F191</f>
        <v>(Sum Lines 108 to 112)</v>
      </c>
      <c r="H38" s="16"/>
      <c r="I38" s="477">
        <f>SUM(I33:I37)</f>
        <v>1129161590</v>
      </c>
    </row>
    <row r="39" spans="1:9" s="6" customFormat="1" ht="15">
      <c r="A39" s="5">
        <f>'ATT H-3F'!A192</f>
        <v>114</v>
      </c>
      <c r="B39" s="14"/>
      <c r="C39" s="14"/>
      <c r="D39" s="14" t="str">
        <f>'ATT H-3F'!C192</f>
        <v>Preferred Stock</v>
      </c>
      <c r="G39" s="14" t="str">
        <f>'ATT H-3F'!F192</f>
        <v>p112.3c</v>
      </c>
      <c r="I39" s="171">
        <f>+'ATT H-3F'!H192</f>
        <v>0</v>
      </c>
    </row>
    <row r="40" spans="1:9" s="6" customFormat="1" ht="15">
      <c r="A40" s="5">
        <f>'ATT H-3F'!A193</f>
        <v>115</v>
      </c>
      <c r="B40" s="14"/>
      <c r="C40" s="14"/>
      <c r="D40" s="14" t="str">
        <f>'ATT H-3F'!C193</f>
        <v>Common Stock</v>
      </c>
      <c r="G40" s="14" t="str">
        <f>'ATT H-3F'!F193</f>
        <v>(Line 107)</v>
      </c>
      <c r="I40" s="171">
        <f>I30</f>
        <v>549142273</v>
      </c>
    </row>
    <row r="41" spans="1:9" s="6" customFormat="1" ht="15.75">
      <c r="A41" s="5">
        <f>'ATT H-3F'!A194</f>
        <v>116</v>
      </c>
      <c r="B41" s="14"/>
      <c r="C41" s="14"/>
      <c r="D41" s="14" t="str">
        <f>'ATT H-3F'!C194</f>
        <v>Total  Capitalization</v>
      </c>
      <c r="E41" s="16"/>
      <c r="F41" s="9"/>
      <c r="G41" s="15" t="str">
        <f>'ATT H-3F'!F194</f>
        <v>(Sum Lines 113 to 115)</v>
      </c>
      <c r="H41" s="278"/>
      <c r="I41" s="477">
        <f>I40+I39+I38</f>
        <v>1678303863</v>
      </c>
    </row>
    <row r="42" spans="1:9" s="6" customFormat="1" ht="15">
      <c r="A42" s="5"/>
      <c r="B42" s="14"/>
      <c r="C42" s="14"/>
      <c r="D42" s="14"/>
      <c r="G42" s="14"/>
      <c r="H42" s="21"/>
      <c r="I42" s="144"/>
    </row>
    <row r="43" spans="1:9" s="6" customFormat="1" ht="15">
      <c r="A43" s="5">
        <f>'ATT H-3F'!A196</f>
        <v>117</v>
      </c>
      <c r="B43" s="14"/>
      <c r="C43" s="14"/>
      <c r="D43" s="14" t="str">
        <f>'ATT H-3F'!C196</f>
        <v>Debt %</v>
      </c>
      <c r="F43" s="14" t="str">
        <f>'ATT H-3F'!D196</f>
        <v>Total Long Term Debt</v>
      </c>
      <c r="G43" s="14" t="str">
        <f>'ATT H-3F'!F196</f>
        <v>(Line 113 / 116)</v>
      </c>
      <c r="H43" s="21"/>
      <c r="I43" s="317">
        <f>IF(I41&gt;0,I38/I41,0)</f>
        <v>0.67279925578053679</v>
      </c>
    </row>
    <row r="44" spans="1:9" s="6" customFormat="1" ht="15">
      <c r="A44" s="5">
        <f>'ATT H-3F'!A197</f>
        <v>118</v>
      </c>
      <c r="B44" s="14"/>
      <c r="C44" s="14"/>
      <c r="D44" s="14" t="str">
        <f>'ATT H-3F'!C197</f>
        <v>Preferred %</v>
      </c>
      <c r="F44" s="14" t="str">
        <f>'ATT H-3F'!D197</f>
        <v>Preferred Stock</v>
      </c>
      <c r="G44" s="14" t="str">
        <f>'ATT H-3F'!F197</f>
        <v>(Line 114 / 116)</v>
      </c>
      <c r="H44" s="21"/>
      <c r="I44" s="317">
        <f>IF(I41&gt;0,I39/I41,0)</f>
        <v>0</v>
      </c>
    </row>
    <row r="45" spans="1:9" s="6" customFormat="1" ht="15">
      <c r="A45" s="5">
        <f>'ATT H-3F'!A198</f>
        <v>119</v>
      </c>
      <c r="B45" s="14"/>
      <c r="C45" s="14"/>
      <c r="D45" s="14" t="str">
        <f>'ATT H-3F'!C198</f>
        <v>Common %</v>
      </c>
      <c r="F45" s="14" t="str">
        <f>'ATT H-3F'!D198</f>
        <v>Common Stock</v>
      </c>
      <c r="G45" s="14" t="str">
        <f>'ATT H-3F'!F198</f>
        <v>(Line 115 / 116)</v>
      </c>
      <c r="H45" s="21"/>
      <c r="I45" s="317">
        <f>IF(I41&gt;0,I40/I41,0)</f>
        <v>0.32720074421946321</v>
      </c>
    </row>
    <row r="46" spans="1:9" s="6" customFormat="1" ht="15">
      <c r="A46" s="5"/>
      <c r="B46" s="14"/>
      <c r="C46" s="14"/>
      <c r="D46" s="14"/>
      <c r="F46" s="306"/>
      <c r="G46" s="14"/>
      <c r="H46" s="21"/>
      <c r="I46" s="144"/>
    </row>
    <row r="47" spans="1:9" s="6" customFormat="1" ht="15">
      <c r="A47" s="5">
        <f>'ATT H-3F'!A200</f>
        <v>120</v>
      </c>
      <c r="B47" s="14"/>
      <c r="C47" s="14"/>
      <c r="D47" s="14" t="str">
        <f>'ATT H-3F'!C200</f>
        <v>Debt Cost</v>
      </c>
      <c r="F47" s="306" t="str">
        <f>'ATT H-3F'!D200</f>
        <v>Total Long Term Debt</v>
      </c>
      <c r="G47" s="14" t="str">
        <f>'ATT H-3F'!F200</f>
        <v>(Line 102 / 113)</v>
      </c>
      <c r="H47" s="21"/>
      <c r="I47" s="311">
        <f>IF(I38&gt;0,I22/I38,0)</f>
        <v>3.9175144099614652E-2</v>
      </c>
    </row>
    <row r="48" spans="1:9" s="6" customFormat="1" ht="15">
      <c r="A48" s="5">
        <f>'ATT H-3F'!A201</f>
        <v>121</v>
      </c>
      <c r="B48" s="14"/>
      <c r="C48" s="14"/>
      <c r="D48" s="14" t="str">
        <f>'ATT H-3F'!C201</f>
        <v>Preferred Cost</v>
      </c>
      <c r="F48" s="306" t="str">
        <f>'ATT H-3F'!D201</f>
        <v>Preferred Stock</v>
      </c>
      <c r="G48" s="14" t="str">
        <f>'ATT H-3F'!F201</f>
        <v>(Line 103 / 114)</v>
      </c>
      <c r="H48" s="21"/>
      <c r="I48" s="311">
        <f>IF(I39&gt;0,I24/I39,0)</f>
        <v>0</v>
      </c>
    </row>
    <row r="49" spans="1:9" s="6" customFormat="1" ht="15">
      <c r="A49" s="5">
        <f>'ATT H-3F'!A202</f>
        <v>122</v>
      </c>
      <c r="B49" s="14"/>
      <c r="C49" s="14"/>
      <c r="D49" s="14" t="str">
        <f>'ATT H-3F'!C202</f>
        <v>Common Cost</v>
      </c>
      <c r="E49" s="6" t="s">
        <v>243</v>
      </c>
      <c r="F49" s="306" t="str">
        <f>'ATT H-3F'!D202</f>
        <v>Common Stock</v>
      </c>
      <c r="G49" s="14" t="s">
        <v>247</v>
      </c>
      <c r="H49" s="21"/>
      <c r="I49" s="478">
        <f>+'ATT H-3F'!H202+0.01</f>
        <v>0.11499999999999999</v>
      </c>
    </row>
    <row r="50" spans="1:9" s="6" customFormat="1" ht="15">
      <c r="A50" s="5"/>
      <c r="B50" s="14"/>
      <c r="C50" s="14"/>
      <c r="D50" s="14"/>
      <c r="F50" s="306"/>
      <c r="G50" s="14"/>
      <c r="H50" s="21"/>
    </row>
    <row r="51" spans="1:9" s="6" customFormat="1" ht="15">
      <c r="A51" s="5">
        <f>'ATT H-3F'!A204</f>
        <v>123</v>
      </c>
      <c r="B51" s="14"/>
      <c r="C51" s="14"/>
      <c r="D51" s="14" t="str">
        <f>'ATT H-3F'!C204</f>
        <v>Weighted Cost of Debt</v>
      </c>
      <c r="F51" s="14" t="str">
        <f>'ATT H-3F'!D204</f>
        <v>Total Long Term Debt (WCLTD)</v>
      </c>
      <c r="G51" s="14" t="str">
        <f>'ATT H-3F'!F204</f>
        <v>(Line 117 * 120)</v>
      </c>
      <c r="H51" s="308"/>
      <c r="I51" s="311">
        <f>I47*I43</f>
        <v>2.6357007795316023E-2</v>
      </c>
    </row>
    <row r="52" spans="1:9" s="6" customFormat="1" ht="15">
      <c r="A52" s="5">
        <f>'ATT H-3F'!A205</f>
        <v>124</v>
      </c>
      <c r="B52" s="14"/>
      <c r="C52" s="14"/>
      <c r="D52" s="14" t="str">
        <f>'ATT H-3F'!C205</f>
        <v>Weighted Cost of Preferred</v>
      </c>
      <c r="F52" s="14" t="str">
        <f>'ATT H-3F'!D205</f>
        <v>Preferred Stock</v>
      </c>
      <c r="G52" s="14" t="str">
        <f>'ATT H-3F'!F205</f>
        <v>(Line 118 * 121)</v>
      </c>
      <c r="H52" s="13"/>
      <c r="I52" s="311">
        <f>I48*I44</f>
        <v>0</v>
      </c>
    </row>
    <row r="53" spans="1:9" s="6" customFormat="1" ht="15">
      <c r="A53" s="5">
        <f>'ATT H-3F'!A206</f>
        <v>125</v>
      </c>
      <c r="B53" s="14"/>
      <c r="C53" s="14"/>
      <c r="D53" s="24" t="str">
        <f>'ATT H-3F'!C206</f>
        <v>Weighted Cost of Common</v>
      </c>
      <c r="E53" s="25"/>
      <c r="F53" s="24" t="str">
        <f>'ATT H-3F'!D206</f>
        <v>Common Stock</v>
      </c>
      <c r="G53" s="24" t="str">
        <f>'ATT H-3F'!F206</f>
        <v>(Line 119 * 122)</v>
      </c>
      <c r="H53" s="309"/>
      <c r="I53" s="479">
        <f>I49*I45</f>
        <v>3.7628085585238266E-2</v>
      </c>
    </row>
    <row r="54" spans="1:9" s="6" customFormat="1" ht="15.75">
      <c r="A54" s="5">
        <f>'ATT H-3F'!A207</f>
        <v>126</v>
      </c>
      <c r="B54" s="14"/>
      <c r="C54" s="14" t="str">
        <f>'ATT H-3F'!B207</f>
        <v>Total Return ( R )</v>
      </c>
      <c r="D54" s="14"/>
      <c r="E54" s="1"/>
      <c r="F54" s="1"/>
      <c r="G54" s="27" t="str">
        <f>'ATT H-3F'!F207</f>
        <v>(Sum Lines 123 to 125)</v>
      </c>
      <c r="H54" s="20"/>
      <c r="I54" s="19">
        <f>SUM(I51:I53)</f>
        <v>6.3985093380554289E-2</v>
      </c>
    </row>
    <row r="55" spans="1:9" s="6" customFormat="1" ht="15.75">
      <c r="A55" s="2"/>
      <c r="B55" s="14"/>
      <c r="C55" s="14"/>
      <c r="D55" s="14"/>
      <c r="E55" s="1"/>
      <c r="F55" s="1"/>
      <c r="G55" s="27"/>
      <c r="H55" s="20"/>
      <c r="I55" s="19"/>
    </row>
    <row r="56" spans="1:9" s="6" customFormat="1" ht="16.5" thickBot="1">
      <c r="A56" s="5">
        <f>'ATT H-3F'!A209</f>
        <v>127</v>
      </c>
      <c r="B56" s="14"/>
      <c r="C56" s="14" t="str">
        <f>'ATT H-3F'!B209</f>
        <v>Investment Return = Rate Base * Rate of Return</v>
      </c>
      <c r="D56" s="14"/>
      <c r="E56" s="11"/>
      <c r="F56" s="30"/>
      <c r="G56" s="117" t="str">
        <f>'ATT H-3F'!F209</f>
        <v>(Line 59 * 126)</v>
      </c>
      <c r="H56" s="32"/>
      <c r="I56" s="12">
        <f>+I54*I16</f>
        <v>7938068.041965167</v>
      </c>
    </row>
    <row r="57" spans="1:9" s="6" customFormat="1" ht="15.75" thickTop="1">
      <c r="A57" s="5"/>
      <c r="B57" s="5"/>
      <c r="C57" s="5"/>
      <c r="F57" s="5"/>
      <c r="G57" s="21"/>
      <c r="H57" s="21"/>
      <c r="I57" s="311"/>
    </row>
    <row r="58" spans="1:9" s="6" customFormat="1" ht="15.75">
      <c r="A58" s="23" t="s">
        <v>245</v>
      </c>
      <c r="B58" s="23"/>
      <c r="C58" s="22"/>
      <c r="D58" s="267"/>
      <c r="E58" s="34"/>
      <c r="F58" s="269"/>
      <c r="G58" s="34"/>
      <c r="H58" s="34"/>
      <c r="I58" s="37"/>
    </row>
    <row r="59" spans="1:9" s="6" customFormat="1" ht="15.75">
      <c r="A59" s="14"/>
      <c r="B59" s="14"/>
      <c r="C59" s="5"/>
      <c r="D59" s="1"/>
      <c r="F59" s="144"/>
      <c r="I59" s="10"/>
    </row>
    <row r="60" spans="1:9" s="6" customFormat="1" ht="15.75">
      <c r="A60" s="5" t="s">
        <v>426</v>
      </c>
      <c r="B60" s="5"/>
      <c r="C60" s="39" t="s">
        <v>503</v>
      </c>
      <c r="F60" s="144"/>
      <c r="G60" s="21"/>
      <c r="H60" s="312"/>
    </row>
    <row r="61" spans="1:9" s="6" customFormat="1" ht="15">
      <c r="A61" s="5">
        <f>+A56+1</f>
        <v>128</v>
      </c>
      <c r="B61" s="5"/>
      <c r="C61" s="5"/>
      <c r="D61" s="6" t="s">
        <v>501</v>
      </c>
      <c r="F61" s="5"/>
      <c r="G61" s="165"/>
      <c r="I61" s="317">
        <f>+'ATT H-3F'!H214</f>
        <v>0</v>
      </c>
    </row>
    <row r="62" spans="1:9" s="6" customFormat="1" ht="15">
      <c r="A62" s="5">
        <f>+A61+1</f>
        <v>129</v>
      </c>
      <c r="B62" s="5"/>
      <c r="C62" s="5"/>
      <c r="D62" s="6" t="s">
        <v>500</v>
      </c>
      <c r="E62" s="314"/>
      <c r="F62" s="5"/>
      <c r="G62" s="165"/>
      <c r="I62" s="317">
        <f>+'ATT H-3F'!H215</f>
        <v>0</v>
      </c>
    </row>
    <row r="63" spans="1:9" s="6" customFormat="1" ht="15">
      <c r="A63" s="5">
        <f>+A62+1</f>
        <v>130</v>
      </c>
      <c r="B63" s="5"/>
      <c r="C63" s="5"/>
      <c r="D63" s="6" t="s">
        <v>167</v>
      </c>
      <c r="F63" s="5"/>
      <c r="G63" s="165" t="str">
        <f>+'ATT H-3F'!F216</f>
        <v>Per State Tax Code</v>
      </c>
      <c r="I63" s="317">
        <f>+'ATT H-3F'!H216</f>
        <v>0</v>
      </c>
    </row>
    <row r="64" spans="1:9" s="6" customFormat="1" ht="15">
      <c r="A64" s="5">
        <f>+A63+1</f>
        <v>131</v>
      </c>
      <c r="B64" s="5"/>
      <c r="C64" s="5"/>
      <c r="D64" s="6" t="s">
        <v>39</v>
      </c>
      <c r="E64" s="315" t="s">
        <v>54</v>
      </c>
      <c r="F64" s="5"/>
      <c r="I64" s="317">
        <f>+'ATT H-3F'!H217</f>
        <v>0</v>
      </c>
    </row>
    <row r="65" spans="1:11" s="6" customFormat="1" ht="15">
      <c r="A65" s="5">
        <f>+A64+1</f>
        <v>132</v>
      </c>
      <c r="B65" s="5"/>
      <c r="C65" s="5"/>
      <c r="D65" s="6" t="s">
        <v>28</v>
      </c>
      <c r="E65" s="314"/>
      <c r="F65" s="5"/>
      <c r="I65" s="317">
        <f>+'ATT H-3F'!H218</f>
        <v>0</v>
      </c>
    </row>
    <row r="66" spans="1:11" s="6" customFormat="1" ht="15">
      <c r="A66" s="5"/>
      <c r="B66" s="5"/>
      <c r="C66" s="5"/>
      <c r="F66" s="285"/>
      <c r="G66" s="315"/>
      <c r="H66" s="312"/>
      <c r="I66" s="316"/>
    </row>
    <row r="67" spans="1:11" s="6" customFormat="1" ht="15.75">
      <c r="A67" s="5"/>
      <c r="B67" s="5"/>
      <c r="C67" s="39" t="s">
        <v>497</v>
      </c>
      <c r="F67" s="144"/>
      <c r="G67" s="21"/>
      <c r="H67" s="312"/>
      <c r="I67" s="319"/>
    </row>
    <row r="68" spans="1:11" s="6" customFormat="1" ht="15">
      <c r="A68" s="5">
        <f>+A65+1</f>
        <v>133</v>
      </c>
      <c r="B68" s="5"/>
      <c r="C68" s="5"/>
      <c r="D68" s="6" t="s">
        <v>546</v>
      </c>
      <c r="F68" s="144" t="s">
        <v>37</v>
      </c>
      <c r="G68" s="165" t="str">
        <f>+'ATT H-3F'!F221</f>
        <v xml:space="preserve">p266.8f </v>
      </c>
      <c r="H68" s="312"/>
      <c r="I68" s="171">
        <f>+'ATT H-3F'!H221</f>
        <v>0</v>
      </c>
    </row>
    <row r="69" spans="1:11" s="6" customFormat="1" ht="15">
      <c r="A69" s="5">
        <f>+A68+1</f>
        <v>134</v>
      </c>
      <c r="B69" s="5"/>
      <c r="C69" s="5"/>
      <c r="D69" s="6" t="s">
        <v>27</v>
      </c>
      <c r="F69" s="5"/>
      <c r="G69" s="165" t="str">
        <f>+'ATT H-3F'!F222</f>
        <v>(Line 132)</v>
      </c>
      <c r="H69" s="312"/>
      <c r="I69" s="480">
        <f>+'ATT H-3F'!H222</f>
        <v>0</v>
      </c>
    </row>
    <row r="70" spans="1:11" s="6" customFormat="1" ht="15">
      <c r="A70" s="5">
        <f>+A69+1</f>
        <v>135</v>
      </c>
      <c r="B70" s="5"/>
      <c r="C70" s="5"/>
      <c r="D70" s="24" t="s">
        <v>487</v>
      </c>
      <c r="E70" s="24"/>
      <c r="F70" s="56"/>
      <c r="G70" s="166" t="str">
        <f>+'ATT H-3F'!F223</f>
        <v>(Line 18)</v>
      </c>
      <c r="H70" s="288"/>
      <c r="I70" s="17">
        <f>+'ATT H-3F'!H35</f>
        <v>7.0904899117348208E-2</v>
      </c>
    </row>
    <row r="71" spans="1:11" s="6" customFormat="1" ht="15.75">
      <c r="A71" s="5">
        <f>+A70+1</f>
        <v>136</v>
      </c>
      <c r="B71" s="5"/>
      <c r="C71" s="5"/>
      <c r="D71" s="43" t="s">
        <v>499</v>
      </c>
      <c r="E71" s="16"/>
      <c r="F71" s="66" t="s">
        <v>244</v>
      </c>
      <c r="G71" s="165" t="str">
        <f>+'ATT H-3F'!F224</f>
        <v>(Line 133 * (1 + 134) * 135)</v>
      </c>
      <c r="H71" s="290"/>
      <c r="I71" s="481">
        <f>+I68*(1+I69)*I70</f>
        <v>0</v>
      </c>
    </row>
    <row r="72" spans="1:11" s="6" customFormat="1" ht="15.75">
      <c r="A72" s="5"/>
      <c r="B72" s="5"/>
      <c r="C72" s="5"/>
      <c r="D72" s="27"/>
      <c r="F72" s="28"/>
      <c r="G72" s="72"/>
      <c r="H72" s="288"/>
      <c r="I72" s="320"/>
    </row>
    <row r="73" spans="1:11" s="6" customFormat="1" ht="15.75">
      <c r="A73" s="5"/>
      <c r="B73" s="5"/>
      <c r="C73" s="5"/>
      <c r="D73" s="27"/>
      <c r="F73" s="28"/>
      <c r="G73" s="72"/>
      <c r="H73" s="288"/>
      <c r="I73" s="321"/>
    </row>
    <row r="74" spans="1:11" s="6" customFormat="1" ht="15.75">
      <c r="A74" s="5"/>
      <c r="B74" s="5"/>
      <c r="C74" s="5"/>
      <c r="F74" s="285"/>
      <c r="G74" s="315"/>
      <c r="H74" s="312"/>
      <c r="I74" s="71"/>
    </row>
    <row r="75" spans="1:11" s="6" customFormat="1" ht="15.75">
      <c r="A75" s="5">
        <f>+A71+1</f>
        <v>137</v>
      </c>
      <c r="B75" s="5"/>
      <c r="C75" s="1" t="s">
        <v>531</v>
      </c>
      <c r="E75" s="6" t="s">
        <v>536</v>
      </c>
      <c r="F75" s="144"/>
      <c r="G75" s="21"/>
      <c r="I75" s="482">
        <f>+I65*(1-I51/I54)*I56</f>
        <v>0</v>
      </c>
    </row>
    <row r="76" spans="1:11" s="6" customFormat="1" ht="15">
      <c r="A76" s="5"/>
      <c r="B76" s="5"/>
      <c r="C76" s="5"/>
      <c r="D76" s="14"/>
      <c r="F76" s="5"/>
      <c r="G76" s="21"/>
      <c r="H76" s="288"/>
      <c r="I76" s="87"/>
    </row>
    <row r="77" spans="1:11" s="6" customFormat="1" ht="16.5" thickBot="1">
      <c r="A77" s="5">
        <f>+A75+1</f>
        <v>138</v>
      </c>
      <c r="B77" s="5"/>
      <c r="C77" s="31" t="s">
        <v>394</v>
      </c>
      <c r="D77" s="31"/>
      <c r="E77" s="11"/>
      <c r="F77" s="60"/>
      <c r="G77" s="12"/>
      <c r="H77" s="38"/>
      <c r="I77" s="55">
        <f>+I75+I71</f>
        <v>0</v>
      </c>
    </row>
    <row r="78" spans="1:11" s="6" customFormat="1" ht="15.75" thickTop="1">
      <c r="A78" s="5"/>
      <c r="B78" s="5"/>
      <c r="C78" s="5"/>
      <c r="D78" s="315"/>
      <c r="F78" s="5"/>
      <c r="G78" s="87"/>
      <c r="H78" s="322"/>
      <c r="I78" s="323"/>
    </row>
    <row r="79" spans="1:11" s="6" customFormat="1" ht="15"/>
    <row r="80" spans="1:11">
      <c r="A80" s="75"/>
      <c r="B80" s="75"/>
      <c r="C80" s="75"/>
      <c r="D80" s="75"/>
      <c r="E80" s="75"/>
      <c r="F80" s="75"/>
      <c r="G80" s="75"/>
      <c r="H80" s="75"/>
      <c r="I80" s="75"/>
      <c r="J80" s="75"/>
      <c r="K80" s="75"/>
    </row>
    <row r="81" spans="1:11">
      <c r="A81" s="75"/>
      <c r="B81" s="75"/>
      <c r="C81" s="75"/>
      <c r="D81" s="75"/>
      <c r="E81" s="75"/>
      <c r="F81" s="75"/>
      <c r="G81" s="75"/>
      <c r="H81" s="75"/>
      <c r="I81" s="75"/>
      <c r="J81" s="75"/>
      <c r="K81" s="75"/>
    </row>
    <row r="82" spans="1:11">
      <c r="A82" s="75"/>
      <c r="B82" s="75"/>
      <c r="C82" s="75"/>
      <c r="D82" s="75"/>
      <c r="E82" s="75"/>
      <c r="F82" s="75"/>
      <c r="G82" s="75"/>
      <c r="H82" s="75"/>
      <c r="I82" s="75"/>
      <c r="J82" s="75"/>
      <c r="K82" s="75"/>
    </row>
    <row r="83" spans="1:11">
      <c r="A83" s="75"/>
      <c r="B83" s="75"/>
      <c r="C83" s="75"/>
      <c r="D83" s="75"/>
      <c r="E83" s="75"/>
      <c r="F83" s="75"/>
      <c r="G83" s="75"/>
      <c r="H83" s="75"/>
      <c r="I83" s="75"/>
      <c r="J83" s="75"/>
      <c r="K83" s="75"/>
    </row>
    <row r="84" spans="1:11">
      <c r="A84" s="75"/>
      <c r="B84" s="75"/>
      <c r="C84" s="75"/>
      <c r="D84" s="75"/>
      <c r="E84" s="75"/>
      <c r="F84" s="75"/>
      <c r="G84" s="75"/>
      <c r="H84" s="75"/>
      <c r="I84" s="75"/>
      <c r="J84" s="75"/>
      <c r="K84" s="75"/>
    </row>
    <row r="85" spans="1:11">
      <c r="A85" s="75"/>
      <c r="B85" s="75"/>
      <c r="C85" s="75"/>
      <c r="D85" s="75"/>
      <c r="E85" s="75"/>
      <c r="F85" s="75"/>
      <c r="G85" s="75"/>
      <c r="H85" s="75"/>
      <c r="I85" s="75"/>
      <c r="J85" s="75"/>
      <c r="K85" s="75"/>
    </row>
    <row r="86" spans="1:11">
      <c r="A86" s="75"/>
      <c r="B86" s="75"/>
      <c r="C86" s="75"/>
      <c r="D86" s="75"/>
      <c r="E86" s="75"/>
      <c r="F86" s="75"/>
      <c r="G86" s="75"/>
      <c r="H86" s="75"/>
      <c r="I86" s="75"/>
      <c r="J86" s="75"/>
      <c r="K86" s="75"/>
    </row>
    <row r="87" spans="1:11">
      <c r="A87" s="75"/>
      <c r="B87" s="75"/>
      <c r="C87" s="75"/>
      <c r="D87" s="75"/>
      <c r="E87" s="75"/>
      <c r="F87" s="75"/>
      <c r="G87" s="75"/>
      <c r="H87" s="75"/>
      <c r="I87" s="75"/>
      <c r="J87" s="75"/>
      <c r="K87" s="75"/>
    </row>
    <row r="88" spans="1:11">
      <c r="A88" s="75"/>
      <c r="B88" s="75"/>
      <c r="C88" s="75"/>
      <c r="D88" s="75"/>
      <c r="E88" s="75"/>
      <c r="F88" s="75"/>
      <c r="G88" s="75"/>
      <c r="H88" s="75"/>
      <c r="I88" s="75"/>
      <c r="J88" s="75"/>
      <c r="K88" s="75"/>
    </row>
    <row r="89" spans="1:11">
      <c r="A89" s="75"/>
      <c r="B89" s="75"/>
      <c r="C89" s="75"/>
      <c r="D89" s="75"/>
      <c r="E89" s="75"/>
      <c r="F89" s="75"/>
      <c r="G89" s="75"/>
      <c r="H89" s="75"/>
      <c r="I89" s="75"/>
      <c r="J89" s="75"/>
      <c r="K89" s="75"/>
    </row>
    <row r="90" spans="1:11">
      <c r="A90" s="75"/>
      <c r="B90" s="75"/>
      <c r="C90" s="75"/>
      <c r="D90" s="75"/>
      <c r="E90" s="75"/>
      <c r="F90" s="75"/>
      <c r="G90" s="75"/>
      <c r="H90" s="75"/>
      <c r="I90" s="75"/>
      <c r="J90" s="75"/>
      <c r="K90" s="75"/>
    </row>
    <row r="91" spans="1:11">
      <c r="A91" s="75"/>
      <c r="B91" s="75"/>
      <c r="C91" s="75"/>
      <c r="D91" s="75"/>
      <c r="E91" s="75"/>
      <c r="F91" s="75"/>
      <c r="G91" s="75"/>
      <c r="H91" s="75"/>
      <c r="I91" s="75"/>
      <c r="J91" s="75"/>
      <c r="K91" s="75"/>
    </row>
    <row r="92" spans="1:11">
      <c r="A92" s="75"/>
      <c r="B92" s="75"/>
      <c r="C92" s="75"/>
      <c r="D92" s="75"/>
      <c r="E92" s="75"/>
      <c r="F92" s="75"/>
      <c r="G92" s="75"/>
      <c r="H92" s="75"/>
      <c r="I92" s="75"/>
      <c r="J92" s="75"/>
      <c r="K92" s="75"/>
    </row>
    <row r="93" spans="1:11">
      <c r="A93" s="75"/>
      <c r="B93" s="75"/>
      <c r="C93" s="75"/>
      <c r="D93" s="75"/>
      <c r="E93" s="75"/>
      <c r="F93" s="75"/>
      <c r="G93" s="75"/>
      <c r="H93" s="75"/>
      <c r="I93" s="75"/>
      <c r="J93" s="75"/>
      <c r="K93" s="75"/>
    </row>
    <row r="94" spans="1:11">
      <c r="A94" s="75"/>
      <c r="B94" s="75"/>
      <c r="C94" s="75"/>
      <c r="D94" s="75"/>
      <c r="E94" s="75"/>
      <c r="F94" s="75"/>
      <c r="G94" s="75"/>
      <c r="H94" s="75"/>
      <c r="I94" s="75"/>
      <c r="J94" s="75"/>
      <c r="K94" s="75"/>
    </row>
    <row r="95" spans="1:11">
      <c r="A95" s="75"/>
      <c r="B95" s="75"/>
      <c r="C95" s="75"/>
      <c r="D95" s="75"/>
      <c r="E95" s="75"/>
      <c r="F95" s="75"/>
      <c r="G95" s="75"/>
      <c r="H95" s="75"/>
      <c r="I95" s="75"/>
      <c r="J95" s="75"/>
      <c r="K95" s="75"/>
    </row>
    <row r="96" spans="1:11">
      <c r="A96" s="75"/>
      <c r="B96" s="75"/>
      <c r="C96" s="75"/>
      <c r="D96" s="75"/>
      <c r="E96" s="75"/>
      <c r="F96" s="75"/>
      <c r="G96" s="75"/>
      <c r="H96" s="75"/>
      <c r="I96" s="75"/>
      <c r="J96" s="75"/>
      <c r="K96" s="75"/>
    </row>
    <row r="97" spans="1:11">
      <c r="A97" s="75"/>
      <c r="B97" s="75"/>
      <c r="C97" s="75"/>
      <c r="D97" s="75"/>
      <c r="E97" s="75"/>
      <c r="F97" s="75"/>
      <c r="G97" s="75"/>
      <c r="H97" s="75"/>
      <c r="I97" s="75"/>
      <c r="J97" s="75"/>
      <c r="K97" s="75"/>
    </row>
    <row r="98" spans="1:11">
      <c r="A98" s="75"/>
      <c r="B98" s="75"/>
      <c r="C98" s="75"/>
      <c r="D98" s="75"/>
      <c r="E98" s="75"/>
      <c r="F98" s="75"/>
      <c r="G98" s="75"/>
      <c r="H98" s="75"/>
      <c r="I98" s="75"/>
      <c r="J98" s="75"/>
      <c r="K98" s="75"/>
    </row>
    <row r="99" spans="1:11">
      <c r="A99" s="75"/>
      <c r="B99" s="75"/>
      <c r="C99" s="75"/>
      <c r="D99" s="75"/>
      <c r="E99" s="75"/>
      <c r="F99" s="75"/>
      <c r="G99" s="75"/>
      <c r="H99" s="75"/>
      <c r="I99" s="75"/>
      <c r="J99" s="75"/>
      <c r="K99" s="75"/>
    </row>
    <row r="100" spans="1:11">
      <c r="A100" s="75"/>
      <c r="B100" s="75"/>
      <c r="C100" s="75"/>
      <c r="D100" s="75"/>
      <c r="E100" s="75"/>
      <c r="F100" s="75"/>
      <c r="G100" s="75"/>
      <c r="H100" s="75"/>
      <c r="I100" s="75"/>
      <c r="J100" s="75"/>
      <c r="K100" s="75"/>
    </row>
    <row r="101" spans="1:11">
      <c r="A101" s="75"/>
      <c r="B101" s="75"/>
      <c r="C101" s="75"/>
      <c r="D101" s="75"/>
      <c r="E101" s="75"/>
      <c r="F101" s="75"/>
      <c r="G101" s="75"/>
      <c r="H101" s="75"/>
      <c r="I101" s="75"/>
      <c r="J101" s="75"/>
      <c r="K101" s="75"/>
    </row>
    <row r="102" spans="1:11">
      <c r="A102" s="75"/>
      <c r="B102" s="75"/>
      <c r="C102" s="75"/>
      <c r="D102" s="75"/>
      <c r="E102" s="75"/>
      <c r="F102" s="75"/>
      <c r="G102" s="75"/>
      <c r="H102" s="75"/>
      <c r="I102" s="75"/>
      <c r="J102" s="75"/>
      <c r="K102" s="75"/>
    </row>
    <row r="103" spans="1:11">
      <c r="A103" s="75"/>
      <c r="B103" s="75"/>
      <c r="C103" s="75"/>
      <c r="D103" s="75"/>
      <c r="E103" s="75"/>
      <c r="F103" s="75"/>
      <c r="G103" s="75"/>
      <c r="H103" s="75"/>
      <c r="I103" s="75"/>
      <c r="J103" s="75"/>
      <c r="K103" s="75"/>
    </row>
    <row r="104" spans="1:11">
      <c r="A104" s="75"/>
      <c r="B104" s="75"/>
      <c r="C104" s="75"/>
      <c r="D104" s="75"/>
      <c r="E104" s="75"/>
      <c r="F104" s="75"/>
      <c r="G104" s="75"/>
      <c r="H104" s="75"/>
      <c r="I104" s="75"/>
      <c r="J104" s="75"/>
      <c r="K104" s="75"/>
    </row>
    <row r="105" spans="1:11">
      <c r="A105" s="75"/>
      <c r="B105" s="75"/>
      <c r="C105" s="75"/>
      <c r="D105" s="75"/>
      <c r="E105" s="75"/>
      <c r="F105" s="75"/>
      <c r="G105" s="75"/>
      <c r="H105" s="75"/>
      <c r="I105" s="75"/>
      <c r="J105" s="75"/>
      <c r="K105" s="75"/>
    </row>
    <row r="106" spans="1:11">
      <c r="A106" s="75"/>
      <c r="B106" s="75"/>
      <c r="C106" s="75"/>
      <c r="D106" s="75"/>
      <c r="E106" s="75"/>
      <c r="F106" s="75"/>
      <c r="G106" s="75"/>
      <c r="H106" s="75"/>
      <c r="I106" s="75"/>
      <c r="J106" s="75"/>
      <c r="K106" s="75"/>
    </row>
    <row r="107" spans="1:11">
      <c r="A107" s="75"/>
      <c r="B107" s="75"/>
      <c r="C107" s="75"/>
      <c r="D107" s="75"/>
      <c r="E107" s="75"/>
      <c r="F107" s="75"/>
      <c r="G107" s="75"/>
      <c r="H107" s="75"/>
      <c r="I107" s="75"/>
      <c r="J107" s="75"/>
      <c r="K107" s="75"/>
    </row>
    <row r="108" spans="1:11">
      <c r="A108" s="75"/>
      <c r="B108" s="75"/>
      <c r="C108" s="75"/>
      <c r="D108" s="75"/>
      <c r="E108" s="75"/>
      <c r="F108" s="75"/>
      <c r="G108" s="75"/>
      <c r="H108" s="75"/>
      <c r="I108" s="75"/>
      <c r="J108" s="75"/>
      <c r="K108" s="75"/>
    </row>
    <row r="109" spans="1:11">
      <c r="A109" s="75"/>
      <c r="B109" s="75"/>
      <c r="C109" s="75"/>
      <c r="D109" s="75"/>
      <c r="E109" s="75"/>
      <c r="F109" s="75"/>
      <c r="G109" s="75"/>
      <c r="H109" s="75"/>
      <c r="I109" s="75"/>
      <c r="J109" s="75"/>
      <c r="K109" s="75"/>
    </row>
    <row r="110" spans="1:11">
      <c r="A110" s="75"/>
      <c r="B110" s="75"/>
      <c r="C110" s="75"/>
      <c r="D110" s="75"/>
      <c r="E110" s="75"/>
      <c r="F110" s="75"/>
      <c r="G110" s="75"/>
      <c r="H110" s="75"/>
      <c r="I110" s="75"/>
      <c r="J110" s="75"/>
      <c r="K110" s="75"/>
    </row>
    <row r="111" spans="1:11">
      <c r="A111" s="75"/>
      <c r="B111" s="75"/>
      <c r="C111" s="75"/>
      <c r="D111" s="75"/>
      <c r="E111" s="75"/>
      <c r="F111" s="75"/>
      <c r="G111" s="75"/>
      <c r="H111" s="75"/>
      <c r="I111" s="75"/>
      <c r="J111" s="75"/>
      <c r="K111" s="75"/>
    </row>
    <row r="112" spans="1:11">
      <c r="A112" s="75"/>
      <c r="B112" s="75"/>
      <c r="C112" s="75"/>
      <c r="D112" s="75"/>
      <c r="E112" s="75"/>
      <c r="F112" s="75"/>
      <c r="G112" s="75"/>
      <c r="H112" s="75"/>
      <c r="I112" s="75"/>
      <c r="J112" s="75"/>
      <c r="K112" s="75"/>
    </row>
    <row r="113" spans="1:11">
      <c r="A113" s="75"/>
      <c r="B113" s="75"/>
      <c r="C113" s="75"/>
      <c r="D113" s="75"/>
      <c r="E113" s="75"/>
      <c r="F113" s="75"/>
      <c r="G113" s="75"/>
      <c r="H113" s="75"/>
      <c r="I113" s="75"/>
      <c r="J113" s="75"/>
      <c r="K113" s="75"/>
    </row>
    <row r="114" spans="1:11">
      <c r="A114" s="75"/>
      <c r="B114" s="75"/>
      <c r="C114" s="75"/>
      <c r="D114" s="75"/>
      <c r="E114" s="75"/>
      <c r="F114" s="75"/>
      <c r="G114" s="75"/>
      <c r="H114" s="75"/>
      <c r="I114" s="75"/>
      <c r="J114" s="75"/>
      <c r="K114" s="75"/>
    </row>
    <row r="115" spans="1:11">
      <c r="A115" s="75"/>
      <c r="B115" s="75"/>
      <c r="C115" s="75"/>
      <c r="D115" s="75"/>
      <c r="E115" s="75"/>
      <c r="F115" s="75"/>
      <c r="G115" s="75"/>
      <c r="H115" s="75"/>
      <c r="I115" s="75"/>
      <c r="J115" s="75"/>
      <c r="K115" s="75"/>
    </row>
    <row r="116" spans="1:11">
      <c r="A116" s="75"/>
      <c r="B116" s="75"/>
      <c r="C116" s="75"/>
      <c r="D116" s="75"/>
      <c r="E116" s="75"/>
      <c r="F116" s="75"/>
      <c r="G116" s="75"/>
      <c r="H116" s="75"/>
      <c r="I116" s="75"/>
      <c r="J116" s="75"/>
      <c r="K116" s="75"/>
    </row>
    <row r="117" spans="1:11">
      <c r="A117" s="75"/>
      <c r="B117" s="75"/>
      <c r="C117" s="75"/>
      <c r="D117" s="75"/>
      <c r="E117" s="75"/>
      <c r="F117" s="75"/>
      <c r="G117" s="75"/>
      <c r="H117" s="75"/>
      <c r="I117" s="75"/>
      <c r="J117" s="75"/>
      <c r="K117" s="75"/>
    </row>
    <row r="118" spans="1:11">
      <c r="A118" s="75"/>
      <c r="B118" s="75"/>
      <c r="C118" s="75"/>
      <c r="D118" s="75"/>
      <c r="E118" s="75"/>
      <c r="F118" s="75"/>
      <c r="G118" s="75"/>
      <c r="H118" s="75"/>
      <c r="I118" s="75"/>
      <c r="J118" s="75"/>
      <c r="K118" s="75"/>
    </row>
    <row r="119" spans="1:11">
      <c r="A119" s="75"/>
      <c r="B119" s="75"/>
      <c r="C119" s="75"/>
      <c r="D119" s="75"/>
      <c r="E119" s="75"/>
      <c r="F119" s="75"/>
      <c r="G119" s="75"/>
      <c r="H119" s="75"/>
      <c r="I119" s="75"/>
      <c r="J119" s="75"/>
      <c r="K119" s="75"/>
    </row>
    <row r="120" spans="1:11">
      <c r="A120" s="75"/>
      <c r="B120" s="75"/>
      <c r="C120" s="75"/>
      <c r="D120" s="75"/>
      <c r="E120" s="75"/>
      <c r="F120" s="75"/>
      <c r="G120" s="75"/>
      <c r="H120" s="75"/>
      <c r="I120" s="75"/>
      <c r="J120" s="75"/>
      <c r="K120" s="75"/>
    </row>
    <row r="121" spans="1:11">
      <c r="A121" s="75"/>
      <c r="B121" s="75"/>
      <c r="C121" s="75"/>
      <c r="D121" s="75"/>
      <c r="E121" s="75"/>
      <c r="F121" s="75"/>
      <c r="G121" s="75"/>
      <c r="H121" s="75"/>
      <c r="I121" s="75"/>
      <c r="J121" s="75"/>
      <c r="K121" s="75"/>
    </row>
    <row r="122" spans="1:11">
      <c r="A122" s="75"/>
      <c r="B122" s="75"/>
      <c r="C122" s="75"/>
      <c r="D122" s="75"/>
      <c r="E122" s="75"/>
      <c r="F122" s="75"/>
      <c r="G122" s="75"/>
      <c r="H122" s="75"/>
      <c r="I122" s="75"/>
      <c r="J122" s="75"/>
      <c r="K122" s="75"/>
    </row>
    <row r="123" spans="1:11">
      <c r="A123" s="75"/>
      <c r="B123" s="75"/>
      <c r="C123" s="75"/>
      <c r="D123" s="75"/>
      <c r="E123" s="75"/>
      <c r="F123" s="75"/>
      <c r="G123" s="75"/>
      <c r="H123" s="75"/>
      <c r="I123" s="75"/>
      <c r="J123" s="75"/>
      <c r="K123" s="75"/>
    </row>
    <row r="124" spans="1:11">
      <c r="A124" s="75"/>
      <c r="B124" s="75"/>
      <c r="C124" s="75"/>
      <c r="D124" s="75"/>
      <c r="E124" s="75"/>
      <c r="F124" s="75"/>
      <c r="G124" s="75"/>
      <c r="H124" s="75"/>
      <c r="I124" s="75"/>
      <c r="J124" s="75"/>
      <c r="K124" s="75"/>
    </row>
    <row r="125" spans="1:11">
      <c r="A125" s="75"/>
      <c r="B125" s="75"/>
      <c r="C125" s="75"/>
      <c r="D125" s="75"/>
      <c r="E125" s="75"/>
      <c r="F125" s="75"/>
      <c r="G125" s="75"/>
      <c r="H125" s="75"/>
      <c r="I125" s="75"/>
      <c r="J125" s="75"/>
      <c r="K125" s="75"/>
    </row>
    <row r="126" spans="1:11">
      <c r="A126" s="75"/>
      <c r="B126" s="75"/>
      <c r="C126" s="75"/>
      <c r="D126" s="75"/>
      <c r="E126" s="75"/>
      <c r="F126" s="75"/>
      <c r="G126" s="75"/>
      <c r="H126" s="75"/>
      <c r="I126" s="75"/>
      <c r="J126" s="75"/>
      <c r="K126" s="75"/>
    </row>
    <row r="127" spans="1:11">
      <c r="A127" s="75"/>
      <c r="B127" s="75"/>
      <c r="C127" s="75"/>
      <c r="D127" s="75"/>
      <c r="E127" s="75"/>
      <c r="F127" s="75"/>
      <c r="G127" s="75"/>
      <c r="H127" s="75"/>
      <c r="I127" s="75"/>
      <c r="J127" s="75"/>
      <c r="K127" s="75"/>
    </row>
    <row r="128" spans="1:11">
      <c r="A128" s="75"/>
      <c r="B128" s="75"/>
      <c r="C128" s="75"/>
      <c r="D128" s="75"/>
      <c r="E128" s="75"/>
      <c r="F128" s="75"/>
      <c r="G128" s="75"/>
      <c r="H128" s="75"/>
      <c r="I128" s="75"/>
      <c r="J128" s="75"/>
      <c r="K128" s="75"/>
    </row>
    <row r="129" spans="1:11">
      <c r="A129" s="75"/>
      <c r="B129" s="75"/>
      <c r="C129" s="75"/>
      <c r="D129" s="75"/>
      <c r="E129" s="75"/>
      <c r="F129" s="75"/>
      <c r="G129" s="75"/>
      <c r="H129" s="75"/>
      <c r="I129" s="75"/>
      <c r="J129" s="75"/>
      <c r="K129" s="75"/>
    </row>
    <row r="130" spans="1:11">
      <c r="A130" s="75"/>
      <c r="B130" s="75"/>
      <c r="C130" s="75"/>
      <c r="D130" s="75"/>
      <c r="E130" s="75"/>
      <c r="F130" s="75"/>
      <c r="G130" s="75"/>
      <c r="H130" s="75"/>
      <c r="I130" s="75"/>
      <c r="J130" s="75"/>
      <c r="K130" s="75"/>
    </row>
    <row r="131" spans="1:11">
      <c r="A131" s="75"/>
      <c r="B131" s="75"/>
      <c r="C131" s="75"/>
      <c r="D131" s="75"/>
      <c r="E131" s="75"/>
      <c r="F131" s="75"/>
      <c r="G131" s="75"/>
      <c r="H131" s="75"/>
      <c r="I131" s="75"/>
      <c r="J131" s="75"/>
      <c r="K131" s="75"/>
    </row>
    <row r="132" spans="1:11">
      <c r="A132" s="75"/>
      <c r="B132" s="75"/>
      <c r="C132" s="75"/>
      <c r="D132" s="75"/>
      <c r="E132" s="75"/>
      <c r="F132" s="75"/>
      <c r="G132" s="75"/>
      <c r="H132" s="75"/>
      <c r="I132" s="75"/>
      <c r="J132" s="75"/>
      <c r="K132" s="75"/>
    </row>
    <row r="133" spans="1:11">
      <c r="A133" s="75"/>
      <c r="B133" s="75"/>
      <c r="C133" s="75"/>
      <c r="D133" s="75"/>
      <c r="E133" s="75"/>
      <c r="F133" s="75"/>
      <c r="G133" s="75"/>
      <c r="H133" s="75"/>
      <c r="I133" s="75"/>
      <c r="J133" s="75"/>
      <c r="K133" s="75"/>
    </row>
    <row r="134" spans="1:11">
      <c r="A134" s="75"/>
      <c r="B134" s="75"/>
      <c r="C134" s="75"/>
      <c r="D134" s="75"/>
      <c r="E134" s="75"/>
      <c r="F134" s="75"/>
      <c r="G134" s="75"/>
      <c r="H134" s="75"/>
      <c r="I134" s="75"/>
      <c r="J134" s="75"/>
      <c r="K134" s="75"/>
    </row>
    <row r="135" spans="1:11">
      <c r="A135" s="75"/>
      <c r="B135" s="75"/>
      <c r="C135" s="75"/>
      <c r="D135" s="75"/>
      <c r="E135" s="75"/>
      <c r="F135" s="75"/>
      <c r="G135" s="75"/>
      <c r="H135" s="75"/>
      <c r="I135" s="75"/>
      <c r="J135" s="75"/>
      <c r="K135" s="75"/>
    </row>
    <row r="136" spans="1:11">
      <c r="A136" s="75"/>
      <c r="B136" s="75"/>
      <c r="C136" s="75"/>
      <c r="D136" s="75"/>
      <c r="E136" s="75"/>
      <c r="F136" s="75"/>
      <c r="G136" s="75"/>
      <c r="H136" s="75"/>
      <c r="I136" s="75"/>
      <c r="J136" s="75"/>
      <c r="K136" s="75"/>
    </row>
    <row r="137" spans="1:11">
      <c r="A137" s="75"/>
      <c r="B137" s="75"/>
      <c r="C137" s="75"/>
      <c r="D137" s="75"/>
      <c r="E137" s="75"/>
      <c r="F137" s="75"/>
      <c r="G137" s="75"/>
      <c r="H137" s="75"/>
      <c r="I137" s="75"/>
      <c r="J137" s="75"/>
      <c r="K137" s="75"/>
    </row>
    <row r="138" spans="1:11">
      <c r="A138" s="75"/>
      <c r="B138" s="75"/>
      <c r="C138" s="75"/>
      <c r="D138" s="75"/>
      <c r="E138" s="75"/>
      <c r="F138" s="75"/>
      <c r="G138" s="75"/>
      <c r="H138" s="75"/>
      <c r="I138" s="75"/>
      <c r="J138" s="75"/>
      <c r="K138" s="75"/>
    </row>
    <row r="139" spans="1:11">
      <c r="A139" s="75"/>
      <c r="B139" s="75"/>
      <c r="C139" s="75"/>
      <c r="D139" s="75"/>
      <c r="E139" s="75"/>
      <c r="F139" s="75"/>
      <c r="G139" s="75"/>
      <c r="H139" s="75"/>
      <c r="I139" s="75"/>
      <c r="J139" s="75"/>
      <c r="K139" s="75"/>
    </row>
    <row r="140" spans="1:11">
      <c r="A140" s="75"/>
      <c r="B140" s="75"/>
      <c r="C140" s="75"/>
      <c r="D140" s="75"/>
      <c r="E140" s="75"/>
      <c r="F140" s="75"/>
      <c r="G140" s="75"/>
      <c r="H140" s="75"/>
      <c r="I140" s="75"/>
      <c r="J140" s="75"/>
      <c r="K140" s="75"/>
    </row>
    <row r="141" spans="1:11">
      <c r="A141" s="75"/>
      <c r="B141" s="75"/>
      <c r="C141" s="75"/>
      <c r="D141" s="75"/>
      <c r="E141" s="75"/>
      <c r="F141" s="75"/>
      <c r="G141" s="75"/>
      <c r="H141" s="75"/>
      <c r="I141" s="75"/>
      <c r="J141" s="75"/>
      <c r="K141" s="75"/>
    </row>
    <row r="142" spans="1:11">
      <c r="A142" s="75"/>
      <c r="B142" s="75"/>
      <c r="C142" s="75"/>
      <c r="D142" s="75"/>
      <c r="E142" s="75"/>
      <c r="F142" s="75"/>
      <c r="G142" s="75"/>
      <c r="H142" s="75"/>
      <c r="I142" s="75"/>
      <c r="J142" s="75"/>
      <c r="K142" s="75"/>
    </row>
    <row r="143" spans="1:11">
      <c r="A143" s="75"/>
      <c r="B143" s="75"/>
      <c r="C143" s="75"/>
      <c r="D143" s="75"/>
      <c r="E143" s="75"/>
      <c r="F143" s="75"/>
      <c r="G143" s="75"/>
      <c r="H143" s="75"/>
      <c r="I143" s="75"/>
      <c r="J143" s="75"/>
      <c r="K143" s="75"/>
    </row>
    <row r="144" spans="1:11">
      <c r="A144" s="75"/>
      <c r="B144" s="75"/>
      <c r="C144" s="75"/>
      <c r="D144" s="75"/>
      <c r="E144" s="75"/>
      <c r="F144" s="75"/>
      <c r="G144" s="75"/>
      <c r="H144" s="75"/>
      <c r="I144" s="75"/>
      <c r="J144" s="75"/>
      <c r="K144" s="75"/>
    </row>
    <row r="145" spans="1:11">
      <c r="A145" s="75"/>
      <c r="B145" s="75"/>
      <c r="C145" s="75"/>
      <c r="D145" s="75"/>
      <c r="E145" s="75"/>
      <c r="F145" s="75"/>
      <c r="G145" s="75"/>
      <c r="H145" s="75"/>
      <c r="I145" s="75"/>
      <c r="J145" s="75"/>
      <c r="K145" s="75"/>
    </row>
    <row r="146" spans="1:11">
      <c r="A146" s="75"/>
      <c r="B146" s="75"/>
      <c r="C146" s="75"/>
      <c r="D146" s="75"/>
      <c r="E146" s="75"/>
      <c r="F146" s="75"/>
      <c r="G146" s="75"/>
      <c r="H146" s="75"/>
      <c r="I146" s="75"/>
      <c r="J146" s="75"/>
      <c r="K146" s="75"/>
    </row>
    <row r="147" spans="1:11">
      <c r="A147" s="75"/>
      <c r="B147" s="75"/>
      <c r="C147" s="75"/>
      <c r="D147" s="75"/>
      <c r="E147" s="75"/>
      <c r="F147" s="75"/>
      <c r="G147" s="75"/>
      <c r="H147" s="75"/>
      <c r="I147" s="75"/>
      <c r="J147" s="75"/>
      <c r="K147" s="75"/>
    </row>
    <row r="148" spans="1:11">
      <c r="A148" s="75"/>
      <c r="B148" s="75"/>
      <c r="C148" s="75"/>
      <c r="D148" s="75"/>
      <c r="E148" s="75"/>
      <c r="F148" s="75"/>
      <c r="G148" s="75"/>
      <c r="H148" s="75"/>
      <c r="I148" s="75"/>
      <c r="J148" s="75"/>
      <c r="K148" s="75"/>
    </row>
    <row r="149" spans="1:11">
      <c r="A149" s="75"/>
      <c r="B149" s="75"/>
      <c r="C149" s="75"/>
      <c r="D149" s="75"/>
      <c r="E149" s="75"/>
      <c r="F149" s="75"/>
      <c r="G149" s="75"/>
      <c r="H149" s="75"/>
      <c r="I149" s="75"/>
      <c r="J149" s="75"/>
      <c r="K149" s="75"/>
    </row>
    <row r="150" spans="1:11">
      <c r="A150" s="75"/>
      <c r="B150" s="75"/>
      <c r="C150" s="75"/>
      <c r="D150" s="75"/>
      <c r="E150" s="75"/>
      <c r="F150" s="75"/>
      <c r="G150" s="75"/>
      <c r="H150" s="75"/>
      <c r="I150" s="75"/>
      <c r="J150" s="75"/>
      <c r="K150" s="75"/>
    </row>
    <row r="151" spans="1:11">
      <c r="A151" s="75"/>
      <c r="B151" s="75"/>
      <c r="C151" s="75"/>
      <c r="D151" s="75"/>
      <c r="E151" s="75"/>
      <c r="F151" s="75"/>
      <c r="G151" s="75"/>
      <c r="H151" s="75"/>
      <c r="I151" s="75"/>
      <c r="J151" s="75"/>
      <c r="K151" s="75"/>
    </row>
    <row r="152" spans="1:11">
      <c r="A152" s="75"/>
      <c r="B152" s="75"/>
      <c r="C152" s="75"/>
      <c r="D152" s="75"/>
      <c r="E152" s="75"/>
      <c r="F152" s="75"/>
      <c r="G152" s="75"/>
      <c r="H152" s="75"/>
      <c r="I152" s="75"/>
      <c r="J152" s="75"/>
      <c r="K152" s="75"/>
    </row>
    <row r="153" spans="1:11">
      <c r="A153" s="75"/>
      <c r="B153" s="75"/>
      <c r="C153" s="75"/>
      <c r="D153" s="75"/>
      <c r="E153" s="75"/>
      <c r="F153" s="75"/>
      <c r="G153" s="75"/>
      <c r="H153" s="75"/>
      <c r="I153" s="75"/>
      <c r="J153" s="75"/>
      <c r="K153" s="75"/>
    </row>
    <row r="154" spans="1:11">
      <c r="A154" s="75"/>
      <c r="B154" s="75"/>
      <c r="C154" s="75"/>
      <c r="D154" s="75"/>
      <c r="E154" s="75"/>
      <c r="F154" s="75"/>
      <c r="G154" s="75"/>
      <c r="H154" s="75"/>
      <c r="I154" s="75"/>
      <c r="J154" s="75"/>
      <c r="K154" s="75"/>
    </row>
    <row r="155" spans="1:11">
      <c r="A155" s="75"/>
      <c r="B155" s="75"/>
      <c r="C155" s="75"/>
      <c r="D155" s="75"/>
      <c r="E155" s="75"/>
      <c r="F155" s="75"/>
      <c r="G155" s="75"/>
      <c r="H155" s="75"/>
      <c r="I155" s="75"/>
      <c r="J155" s="75"/>
      <c r="K155" s="75"/>
    </row>
    <row r="156" spans="1:11">
      <c r="A156" s="75"/>
      <c r="B156" s="75"/>
      <c r="C156" s="75"/>
      <c r="D156" s="75"/>
      <c r="E156" s="75"/>
      <c r="F156" s="75"/>
      <c r="G156" s="75"/>
      <c r="H156" s="75"/>
      <c r="I156" s="75"/>
      <c r="J156" s="75"/>
      <c r="K156" s="75"/>
    </row>
    <row r="157" spans="1:11">
      <c r="A157" s="75"/>
      <c r="B157" s="75"/>
      <c r="C157" s="75"/>
      <c r="D157" s="75"/>
      <c r="E157" s="75"/>
      <c r="F157" s="75"/>
      <c r="G157" s="75"/>
      <c r="H157" s="75"/>
      <c r="I157" s="75"/>
      <c r="J157" s="75"/>
      <c r="K157" s="75"/>
    </row>
    <row r="158" spans="1:11">
      <c r="A158" s="75"/>
      <c r="B158" s="75"/>
      <c r="C158" s="75"/>
      <c r="D158" s="75"/>
      <c r="E158" s="75"/>
      <c r="F158" s="75"/>
      <c r="G158" s="75"/>
      <c r="H158" s="75"/>
      <c r="I158" s="75"/>
      <c r="J158" s="75"/>
      <c r="K158" s="75"/>
    </row>
    <row r="159" spans="1:11">
      <c r="A159" s="75"/>
      <c r="B159" s="75"/>
      <c r="C159" s="75"/>
      <c r="D159" s="75"/>
      <c r="E159" s="75"/>
      <c r="F159" s="75"/>
      <c r="G159" s="75"/>
      <c r="H159" s="75"/>
      <c r="I159" s="75"/>
      <c r="J159" s="75"/>
      <c r="K159" s="75"/>
    </row>
    <row r="160" spans="1:11">
      <c r="A160" s="75"/>
      <c r="B160" s="75"/>
      <c r="C160" s="75"/>
      <c r="D160" s="75"/>
      <c r="E160" s="75"/>
      <c r="F160" s="75"/>
      <c r="G160" s="75"/>
      <c r="H160" s="75"/>
      <c r="I160" s="75"/>
      <c r="J160" s="75"/>
      <c r="K160" s="75"/>
    </row>
    <row r="161" spans="1:11">
      <c r="A161" s="75"/>
      <c r="B161" s="75"/>
      <c r="C161" s="75"/>
      <c r="D161" s="75"/>
      <c r="E161" s="75"/>
      <c r="F161" s="75"/>
      <c r="G161" s="75"/>
      <c r="H161" s="75"/>
      <c r="I161" s="75"/>
      <c r="J161" s="75"/>
      <c r="K161" s="75"/>
    </row>
    <row r="162" spans="1:11">
      <c r="A162" s="75"/>
      <c r="B162" s="75"/>
      <c r="C162" s="75"/>
      <c r="D162" s="75"/>
      <c r="E162" s="75"/>
      <c r="F162" s="75"/>
      <c r="G162" s="75"/>
      <c r="H162" s="75"/>
      <c r="I162" s="75"/>
      <c r="J162" s="75"/>
      <c r="K162" s="75"/>
    </row>
    <row r="163" spans="1:11">
      <c r="A163" s="75"/>
      <c r="B163" s="75"/>
      <c r="C163" s="75"/>
      <c r="D163" s="75"/>
      <c r="E163" s="75"/>
      <c r="F163" s="75"/>
      <c r="G163" s="75"/>
      <c r="H163" s="75"/>
      <c r="I163" s="75"/>
      <c r="J163" s="75"/>
      <c r="K163" s="75"/>
    </row>
    <row r="164" spans="1:11">
      <c r="A164" s="75"/>
      <c r="B164" s="75"/>
      <c r="C164" s="75"/>
      <c r="D164" s="75"/>
      <c r="E164" s="75"/>
      <c r="F164" s="75"/>
      <c r="G164" s="75"/>
      <c r="H164" s="75"/>
      <c r="I164" s="75"/>
      <c r="J164" s="75"/>
      <c r="K164" s="75"/>
    </row>
    <row r="165" spans="1:11">
      <c r="A165" s="75"/>
      <c r="B165" s="75"/>
      <c r="C165" s="75"/>
      <c r="D165" s="75"/>
      <c r="E165" s="75"/>
      <c r="F165" s="75"/>
      <c r="G165" s="75"/>
      <c r="H165" s="75"/>
      <c r="I165" s="75"/>
      <c r="J165" s="75"/>
      <c r="K165" s="75"/>
    </row>
    <row r="166" spans="1:11">
      <c r="A166" s="75"/>
      <c r="B166" s="75"/>
      <c r="C166" s="75"/>
      <c r="D166" s="75"/>
      <c r="E166" s="75"/>
      <c r="F166" s="75"/>
      <c r="G166" s="75"/>
      <c r="H166" s="75"/>
      <c r="I166" s="75"/>
      <c r="J166" s="75"/>
      <c r="K166" s="75"/>
    </row>
    <row r="167" spans="1:11">
      <c r="A167" s="75"/>
      <c r="B167" s="75"/>
      <c r="C167" s="75"/>
      <c r="D167" s="75"/>
      <c r="E167" s="75"/>
      <c r="F167" s="75"/>
      <c r="G167" s="75"/>
      <c r="H167" s="75"/>
      <c r="I167" s="75"/>
      <c r="J167" s="75"/>
      <c r="K167" s="75"/>
    </row>
    <row r="168" spans="1:11">
      <c r="A168" s="75"/>
      <c r="B168" s="75"/>
      <c r="C168" s="75"/>
      <c r="D168" s="75"/>
      <c r="E168" s="75"/>
      <c r="F168" s="75"/>
      <c r="G168" s="75"/>
      <c r="H168" s="75"/>
      <c r="I168" s="75"/>
      <c r="J168" s="75"/>
      <c r="K168" s="75"/>
    </row>
    <row r="169" spans="1:11">
      <c r="A169" s="75"/>
      <c r="B169" s="75"/>
      <c r="C169" s="75"/>
      <c r="D169" s="75"/>
      <c r="E169" s="75"/>
      <c r="F169" s="75"/>
      <c r="G169" s="75"/>
      <c r="H169" s="75"/>
      <c r="I169" s="75"/>
      <c r="J169" s="75"/>
      <c r="K169" s="75"/>
    </row>
    <row r="170" spans="1:11">
      <c r="A170" s="75"/>
      <c r="B170" s="75"/>
      <c r="C170" s="75"/>
      <c r="D170" s="75"/>
      <c r="E170" s="75"/>
      <c r="F170" s="75"/>
      <c r="G170" s="75"/>
      <c r="H170" s="75"/>
      <c r="I170" s="75"/>
      <c r="J170" s="75"/>
      <c r="K170" s="75"/>
    </row>
    <row r="171" spans="1:11">
      <c r="A171" s="75"/>
      <c r="B171" s="75"/>
      <c r="C171" s="75"/>
      <c r="D171" s="75"/>
      <c r="E171" s="75"/>
      <c r="F171" s="75"/>
      <c r="G171" s="75"/>
      <c r="H171" s="75"/>
      <c r="I171" s="75"/>
      <c r="J171" s="75"/>
      <c r="K171" s="75"/>
    </row>
    <row r="172" spans="1:11">
      <c r="A172" s="75"/>
      <c r="B172" s="75"/>
      <c r="C172" s="75"/>
      <c r="D172" s="75"/>
      <c r="E172" s="75"/>
      <c r="F172" s="75"/>
      <c r="G172" s="75"/>
      <c r="H172" s="75"/>
      <c r="I172" s="75"/>
      <c r="J172" s="75"/>
      <c r="K172" s="75"/>
    </row>
    <row r="173" spans="1:11">
      <c r="A173" s="75"/>
      <c r="B173" s="75"/>
      <c r="C173" s="75"/>
      <c r="D173" s="75"/>
      <c r="E173" s="75"/>
      <c r="F173" s="75"/>
      <c r="G173" s="75"/>
      <c r="H173" s="75"/>
      <c r="I173" s="75"/>
      <c r="J173" s="75"/>
      <c r="K173" s="75"/>
    </row>
    <row r="174" spans="1:11">
      <c r="A174" s="75"/>
      <c r="B174" s="75"/>
      <c r="C174" s="75"/>
      <c r="D174" s="75"/>
      <c r="E174" s="75"/>
      <c r="F174" s="75"/>
      <c r="G174" s="75"/>
      <c r="H174" s="75"/>
      <c r="I174" s="75"/>
      <c r="J174" s="75"/>
      <c r="K174" s="75"/>
    </row>
    <row r="175" spans="1:11">
      <c r="A175" s="75"/>
      <c r="B175" s="75"/>
      <c r="C175" s="75"/>
      <c r="D175" s="75"/>
      <c r="E175" s="75"/>
      <c r="F175" s="75"/>
      <c r="G175" s="75"/>
      <c r="H175" s="75"/>
      <c r="I175" s="75"/>
      <c r="J175" s="75"/>
      <c r="K175" s="75"/>
    </row>
    <row r="176" spans="1:11">
      <c r="A176" s="75"/>
      <c r="B176" s="75"/>
      <c r="C176" s="75"/>
      <c r="D176" s="75"/>
      <c r="E176" s="75"/>
      <c r="F176" s="75"/>
      <c r="G176" s="75"/>
      <c r="H176" s="75"/>
      <c r="I176" s="75"/>
      <c r="J176" s="75"/>
      <c r="K176" s="75"/>
    </row>
    <row r="177" spans="1:11">
      <c r="A177" s="75"/>
      <c r="B177" s="75"/>
      <c r="C177" s="75"/>
      <c r="D177" s="75"/>
      <c r="E177" s="75"/>
      <c r="F177" s="75"/>
      <c r="G177" s="75"/>
      <c r="H177" s="75"/>
      <c r="I177" s="75"/>
      <c r="J177" s="75"/>
      <c r="K177" s="75"/>
    </row>
    <row r="178" spans="1:11">
      <c r="A178" s="75"/>
      <c r="B178" s="75"/>
      <c r="C178" s="75"/>
      <c r="D178" s="75"/>
      <c r="E178" s="75"/>
      <c r="F178" s="75"/>
      <c r="G178" s="75"/>
      <c r="H178" s="75"/>
      <c r="I178" s="75"/>
      <c r="J178" s="75"/>
      <c r="K178" s="75"/>
    </row>
    <row r="179" spans="1:11">
      <c r="A179" s="75"/>
      <c r="B179" s="75"/>
      <c r="C179" s="75"/>
      <c r="D179" s="75"/>
      <c r="E179" s="75"/>
      <c r="F179" s="75"/>
      <c r="G179" s="75"/>
      <c r="H179" s="75"/>
      <c r="I179" s="75"/>
      <c r="J179" s="75"/>
      <c r="K179" s="75"/>
    </row>
    <row r="180" spans="1:11">
      <c r="A180" s="75"/>
      <c r="B180" s="75"/>
      <c r="C180" s="75"/>
      <c r="D180" s="75"/>
      <c r="E180" s="75"/>
      <c r="F180" s="75"/>
      <c r="G180" s="75"/>
      <c r="H180" s="75"/>
      <c r="I180" s="75"/>
      <c r="J180" s="75"/>
      <c r="K180" s="75"/>
    </row>
    <row r="181" spans="1:11">
      <c r="A181" s="75"/>
      <c r="B181" s="75"/>
      <c r="C181" s="75"/>
      <c r="D181" s="75"/>
      <c r="E181" s="75"/>
      <c r="F181" s="75"/>
      <c r="G181" s="75"/>
      <c r="H181" s="75"/>
      <c r="I181" s="75"/>
      <c r="J181" s="75"/>
      <c r="K181" s="75"/>
    </row>
    <row r="182" spans="1:11">
      <c r="A182" s="75"/>
      <c r="B182" s="75"/>
      <c r="C182" s="75"/>
      <c r="D182" s="75"/>
      <c r="E182" s="75"/>
      <c r="F182" s="75"/>
      <c r="G182" s="75"/>
      <c r="H182" s="75"/>
      <c r="I182" s="75"/>
      <c r="J182" s="75"/>
      <c r="K182" s="75"/>
    </row>
    <row r="183" spans="1:11">
      <c r="A183" s="75"/>
      <c r="B183" s="75"/>
      <c r="C183" s="75"/>
      <c r="D183" s="75"/>
      <c r="E183" s="75"/>
      <c r="F183" s="75"/>
      <c r="G183" s="75"/>
      <c r="H183" s="75"/>
      <c r="I183" s="75"/>
      <c r="J183" s="75"/>
      <c r="K183" s="75"/>
    </row>
    <row r="184" spans="1:11">
      <c r="A184" s="75"/>
      <c r="B184" s="75"/>
      <c r="C184" s="75"/>
      <c r="D184" s="75"/>
      <c r="E184" s="75"/>
      <c r="F184" s="75"/>
      <c r="G184" s="75"/>
      <c r="H184" s="75"/>
      <c r="I184" s="75"/>
      <c r="J184" s="75"/>
      <c r="K184" s="75"/>
    </row>
    <row r="185" spans="1:11">
      <c r="A185" s="75"/>
      <c r="B185" s="75"/>
      <c r="C185" s="75"/>
      <c r="D185" s="75"/>
      <c r="E185" s="75"/>
      <c r="F185" s="75"/>
      <c r="G185" s="75"/>
      <c r="H185" s="75"/>
      <c r="I185" s="75"/>
      <c r="J185" s="75"/>
      <c r="K185" s="75"/>
    </row>
    <row r="186" spans="1:11">
      <c r="A186" s="75"/>
      <c r="B186" s="75"/>
      <c r="C186" s="75"/>
      <c r="D186" s="75"/>
      <c r="E186" s="75"/>
      <c r="F186" s="75"/>
      <c r="G186" s="75"/>
      <c r="H186" s="75"/>
      <c r="I186" s="75"/>
      <c r="J186" s="75"/>
      <c r="K186" s="75"/>
    </row>
    <row r="187" spans="1:11">
      <c r="A187" s="75"/>
      <c r="B187" s="75"/>
      <c r="C187" s="75"/>
      <c r="D187" s="75"/>
      <c r="E187" s="75"/>
      <c r="F187" s="75"/>
      <c r="G187" s="75"/>
      <c r="H187" s="75"/>
      <c r="I187" s="75"/>
      <c r="J187" s="75"/>
      <c r="K187" s="75"/>
    </row>
    <row r="188" spans="1:11">
      <c r="A188" s="75"/>
      <c r="B188" s="75"/>
      <c r="C188" s="75"/>
      <c r="D188" s="75"/>
      <c r="E188" s="75"/>
      <c r="F188" s="75"/>
      <c r="G188" s="75"/>
      <c r="H188" s="75"/>
      <c r="I188" s="75"/>
      <c r="J188" s="75"/>
      <c r="K188" s="75"/>
    </row>
    <row r="189" spans="1:11">
      <c r="A189" s="75"/>
      <c r="B189" s="75"/>
      <c r="C189" s="75"/>
      <c r="D189" s="75"/>
      <c r="E189" s="75"/>
      <c r="F189" s="75"/>
      <c r="G189" s="75"/>
      <c r="H189" s="75"/>
      <c r="I189" s="75"/>
      <c r="J189" s="75"/>
      <c r="K189" s="75"/>
    </row>
    <row r="190" spans="1:11">
      <c r="A190" s="75"/>
      <c r="B190" s="75"/>
      <c r="C190" s="75"/>
      <c r="D190" s="75"/>
      <c r="E190" s="75"/>
      <c r="F190" s="75"/>
      <c r="G190" s="75"/>
      <c r="H190" s="75"/>
      <c r="I190" s="75"/>
      <c r="J190" s="75"/>
      <c r="K190" s="75"/>
    </row>
    <row r="191" spans="1:11">
      <c r="A191" s="75"/>
      <c r="B191" s="75"/>
      <c r="C191" s="75"/>
      <c r="D191" s="75"/>
      <c r="E191" s="75"/>
      <c r="F191" s="75"/>
      <c r="G191" s="75"/>
      <c r="H191" s="75"/>
      <c r="I191" s="75"/>
      <c r="J191" s="75"/>
      <c r="K191" s="75"/>
    </row>
    <row r="192" spans="1:11">
      <c r="A192" s="75"/>
      <c r="B192" s="75"/>
      <c r="C192" s="75"/>
      <c r="D192" s="75"/>
      <c r="E192" s="75"/>
      <c r="F192" s="75"/>
      <c r="G192" s="75"/>
      <c r="H192" s="75"/>
      <c r="I192" s="75"/>
      <c r="J192" s="75"/>
      <c r="K192" s="75"/>
    </row>
    <row r="193" spans="1:11">
      <c r="A193" s="75"/>
      <c r="B193" s="75"/>
      <c r="C193" s="75"/>
      <c r="D193" s="75"/>
      <c r="E193" s="75"/>
      <c r="F193" s="75"/>
      <c r="G193" s="75"/>
      <c r="H193" s="75"/>
      <c r="I193" s="75"/>
      <c r="J193" s="75"/>
      <c r="K193" s="75"/>
    </row>
    <row r="194" spans="1:11">
      <c r="A194" s="75"/>
      <c r="B194" s="75"/>
      <c r="C194" s="75"/>
      <c r="D194" s="75"/>
      <c r="E194" s="75"/>
      <c r="F194" s="75"/>
      <c r="G194" s="75"/>
      <c r="H194" s="75"/>
      <c r="I194" s="75"/>
      <c r="J194" s="75"/>
      <c r="K194" s="75"/>
    </row>
    <row r="195" spans="1:11">
      <c r="A195" s="75"/>
      <c r="B195" s="75"/>
      <c r="C195" s="75"/>
      <c r="D195" s="75"/>
      <c r="E195" s="75"/>
      <c r="F195" s="75"/>
      <c r="G195" s="75"/>
      <c r="H195" s="75"/>
      <c r="I195" s="75"/>
      <c r="J195" s="75"/>
      <c r="K195" s="75"/>
    </row>
    <row r="196" spans="1:11">
      <c r="A196" s="75"/>
      <c r="B196" s="75"/>
      <c r="C196" s="75"/>
      <c r="D196" s="75"/>
      <c r="E196" s="75"/>
      <c r="F196" s="75"/>
      <c r="G196" s="75"/>
      <c r="H196" s="75"/>
      <c r="I196" s="75"/>
      <c r="J196" s="75"/>
      <c r="K196" s="75"/>
    </row>
    <row r="197" spans="1:11">
      <c r="A197" s="75"/>
      <c r="B197" s="75"/>
      <c r="C197" s="75"/>
      <c r="D197" s="75"/>
      <c r="E197" s="75"/>
      <c r="F197" s="75"/>
      <c r="G197" s="75"/>
      <c r="H197" s="75"/>
      <c r="I197" s="75"/>
      <c r="J197" s="75"/>
      <c r="K197" s="75"/>
    </row>
    <row r="198" spans="1:11">
      <c r="A198" s="75"/>
      <c r="B198" s="75"/>
      <c r="C198" s="75"/>
      <c r="D198" s="75"/>
      <c r="E198" s="75"/>
      <c r="F198" s="75"/>
      <c r="G198" s="75"/>
      <c r="H198" s="75"/>
      <c r="I198" s="75"/>
      <c r="J198" s="75"/>
      <c r="K198" s="75"/>
    </row>
    <row r="199" spans="1:11">
      <c r="A199" s="75"/>
      <c r="B199" s="75"/>
      <c r="C199" s="75"/>
      <c r="D199" s="75"/>
      <c r="E199" s="75"/>
      <c r="F199" s="75"/>
      <c r="G199" s="75"/>
      <c r="H199" s="75"/>
      <c r="I199" s="75"/>
      <c r="J199" s="75"/>
      <c r="K199" s="75"/>
    </row>
    <row r="200" spans="1:11">
      <c r="A200" s="75"/>
      <c r="B200" s="75"/>
      <c r="C200" s="75"/>
      <c r="D200" s="75"/>
      <c r="E200" s="75"/>
      <c r="F200" s="75"/>
      <c r="G200" s="75"/>
      <c r="H200" s="75"/>
      <c r="I200" s="75"/>
      <c r="J200" s="75"/>
      <c r="K200" s="75"/>
    </row>
    <row r="201" spans="1:11">
      <c r="A201" s="75"/>
      <c r="B201" s="75"/>
      <c r="C201" s="75"/>
      <c r="D201" s="75"/>
      <c r="E201" s="75"/>
      <c r="F201" s="75"/>
      <c r="G201" s="75"/>
      <c r="H201" s="75"/>
      <c r="I201" s="75"/>
      <c r="J201" s="75"/>
      <c r="K201" s="75"/>
    </row>
    <row r="202" spans="1:11">
      <c r="A202" s="75"/>
      <c r="B202" s="75"/>
      <c r="C202" s="75"/>
      <c r="D202" s="75"/>
      <c r="E202" s="75"/>
      <c r="F202" s="75"/>
      <c r="G202" s="75"/>
      <c r="H202" s="75"/>
      <c r="I202" s="75"/>
      <c r="J202" s="75"/>
      <c r="K202" s="75"/>
    </row>
    <row r="203" spans="1:11">
      <c r="A203" s="75"/>
      <c r="B203" s="75"/>
      <c r="C203" s="75"/>
      <c r="D203" s="75"/>
      <c r="E203" s="75"/>
      <c r="F203" s="75"/>
      <c r="G203" s="75"/>
      <c r="H203" s="75"/>
      <c r="I203" s="75"/>
      <c r="J203" s="75"/>
      <c r="K203" s="75"/>
    </row>
    <row r="204" spans="1:11">
      <c r="A204" s="75"/>
      <c r="B204" s="75"/>
      <c r="C204" s="75"/>
      <c r="D204" s="75"/>
      <c r="E204" s="75"/>
      <c r="F204" s="75"/>
      <c r="G204" s="75"/>
      <c r="H204" s="75"/>
      <c r="I204" s="75"/>
      <c r="J204" s="75"/>
      <c r="K204" s="75"/>
    </row>
    <row r="205" spans="1:11">
      <c r="A205" s="75"/>
      <c r="B205" s="75"/>
      <c r="C205" s="75"/>
      <c r="D205" s="75"/>
      <c r="E205" s="75"/>
      <c r="F205" s="75"/>
      <c r="G205" s="75"/>
      <c r="H205" s="75"/>
      <c r="I205" s="75"/>
      <c r="J205" s="75"/>
      <c r="K205" s="75"/>
    </row>
    <row r="206" spans="1:11">
      <c r="A206" s="75"/>
      <c r="B206" s="75"/>
      <c r="C206" s="75"/>
      <c r="D206" s="75"/>
      <c r="E206" s="75"/>
      <c r="F206" s="75"/>
      <c r="G206" s="75"/>
      <c r="H206" s="75"/>
      <c r="I206" s="75"/>
      <c r="J206" s="75"/>
      <c r="K206" s="75"/>
    </row>
    <row r="207" spans="1:11">
      <c r="A207" s="75"/>
      <c r="B207" s="75"/>
      <c r="C207" s="75"/>
      <c r="D207" s="75"/>
      <c r="E207" s="75"/>
      <c r="F207" s="75"/>
      <c r="G207" s="75"/>
      <c r="H207" s="75"/>
      <c r="I207" s="75"/>
      <c r="J207" s="75"/>
      <c r="K207" s="75"/>
    </row>
    <row r="208" spans="1:11">
      <c r="A208" s="75"/>
      <c r="B208" s="75"/>
      <c r="C208" s="75"/>
      <c r="D208" s="75"/>
      <c r="E208" s="75"/>
      <c r="F208" s="75"/>
      <c r="G208" s="75"/>
      <c r="H208" s="75"/>
      <c r="I208" s="75"/>
      <c r="J208" s="75"/>
      <c r="K208" s="75"/>
    </row>
    <row r="209" spans="1:11">
      <c r="A209" s="75"/>
      <c r="B209" s="75"/>
      <c r="C209" s="75"/>
      <c r="D209" s="75"/>
      <c r="E209" s="75"/>
      <c r="F209" s="75"/>
      <c r="G209" s="75"/>
      <c r="H209" s="75"/>
      <c r="I209" s="75"/>
      <c r="J209" s="75"/>
      <c r="K209" s="75"/>
    </row>
    <row r="210" spans="1:11">
      <c r="A210" s="75"/>
      <c r="B210" s="75"/>
      <c r="C210" s="75"/>
      <c r="D210" s="75"/>
      <c r="E210" s="75"/>
      <c r="F210" s="75"/>
      <c r="G210" s="75"/>
      <c r="H210" s="75"/>
      <c r="I210" s="75"/>
      <c r="J210" s="75"/>
      <c r="K210" s="75"/>
    </row>
    <row r="211" spans="1:11">
      <c r="A211" s="75"/>
      <c r="B211" s="75"/>
      <c r="C211" s="75"/>
      <c r="D211" s="75"/>
      <c r="E211" s="75"/>
      <c r="F211" s="75"/>
      <c r="G211" s="75"/>
      <c r="H211" s="75"/>
      <c r="I211" s="75"/>
      <c r="J211" s="75"/>
      <c r="K211" s="75"/>
    </row>
    <row r="212" spans="1:11">
      <c r="A212" s="75"/>
      <c r="B212" s="75"/>
      <c r="C212" s="75"/>
      <c r="D212" s="75"/>
      <c r="E212" s="75"/>
      <c r="F212" s="75"/>
      <c r="G212" s="75"/>
      <c r="H212" s="75"/>
      <c r="I212" s="75"/>
      <c r="J212" s="75"/>
      <c r="K212" s="75"/>
    </row>
    <row r="213" spans="1:11">
      <c r="A213" s="75"/>
      <c r="B213" s="75"/>
      <c r="C213" s="75"/>
      <c r="D213" s="75"/>
      <c r="E213" s="75"/>
      <c r="F213" s="75"/>
      <c r="G213" s="75"/>
      <c r="H213" s="75"/>
      <c r="I213" s="75"/>
      <c r="J213" s="75"/>
      <c r="K213" s="75"/>
    </row>
    <row r="214" spans="1:11">
      <c r="A214" s="75"/>
      <c r="B214" s="75"/>
      <c r="C214" s="75"/>
      <c r="D214" s="75"/>
      <c r="E214" s="75"/>
      <c r="F214" s="75"/>
      <c r="G214" s="75"/>
      <c r="H214" s="75"/>
      <c r="I214" s="75"/>
      <c r="J214" s="75"/>
      <c r="K214" s="75"/>
    </row>
    <row r="215" spans="1:11">
      <c r="A215" s="75"/>
      <c r="B215" s="75"/>
      <c r="C215" s="75"/>
      <c r="D215" s="75"/>
      <c r="E215" s="75"/>
      <c r="F215" s="75"/>
      <c r="G215" s="75"/>
      <c r="H215" s="75"/>
      <c r="I215" s="75"/>
      <c r="J215" s="75"/>
      <c r="K215" s="75"/>
    </row>
    <row r="216" spans="1:11">
      <c r="A216" s="75"/>
      <c r="B216" s="75"/>
      <c r="C216" s="75"/>
      <c r="D216" s="75"/>
      <c r="E216" s="75"/>
      <c r="F216" s="75"/>
      <c r="G216" s="75"/>
      <c r="H216" s="75"/>
      <c r="I216" s="75"/>
      <c r="J216" s="75"/>
      <c r="K216" s="75"/>
    </row>
    <row r="217" spans="1:11">
      <c r="A217" s="75"/>
      <c r="B217" s="75"/>
      <c r="C217" s="75"/>
      <c r="D217" s="75"/>
      <c r="E217" s="75"/>
      <c r="F217" s="75"/>
      <c r="G217" s="75"/>
      <c r="H217" s="75"/>
      <c r="I217" s="75"/>
      <c r="J217" s="75"/>
      <c r="K217" s="75"/>
    </row>
    <row r="218" spans="1:11">
      <c r="A218" s="75"/>
      <c r="B218" s="75"/>
      <c r="C218" s="75"/>
      <c r="D218" s="75"/>
      <c r="E218" s="75"/>
      <c r="F218" s="75"/>
      <c r="G218" s="75"/>
      <c r="H218" s="75"/>
      <c r="I218" s="75"/>
      <c r="J218" s="75"/>
      <c r="K218" s="75"/>
    </row>
    <row r="219" spans="1:11">
      <c r="A219" s="75"/>
      <c r="B219" s="75"/>
      <c r="C219" s="75"/>
      <c r="D219" s="75"/>
      <c r="E219" s="75"/>
      <c r="F219" s="75"/>
      <c r="G219" s="75"/>
      <c r="H219" s="75"/>
      <c r="I219" s="75"/>
      <c r="J219" s="75"/>
      <c r="K219" s="75"/>
    </row>
    <row r="220" spans="1:11">
      <c r="A220" s="75"/>
      <c r="B220" s="75"/>
      <c r="C220" s="75"/>
      <c r="D220" s="75"/>
      <c r="E220" s="75"/>
      <c r="F220" s="75"/>
      <c r="G220" s="75"/>
      <c r="H220" s="75"/>
      <c r="I220" s="75"/>
      <c r="J220" s="75"/>
      <c r="K220" s="75"/>
    </row>
    <row r="221" spans="1:11">
      <c r="A221" s="75"/>
      <c r="B221" s="75"/>
      <c r="C221" s="75"/>
      <c r="D221" s="75"/>
      <c r="E221" s="75"/>
      <c r="F221" s="75"/>
      <c r="G221" s="75"/>
      <c r="H221" s="75"/>
      <c r="I221" s="75"/>
      <c r="J221" s="75"/>
      <c r="K221" s="75"/>
    </row>
    <row r="222" spans="1:11">
      <c r="A222" s="75"/>
      <c r="B222" s="75"/>
      <c r="C222" s="75"/>
      <c r="D222" s="75"/>
      <c r="E222" s="75"/>
      <c r="F222" s="75"/>
      <c r="G222" s="75"/>
      <c r="H222" s="75"/>
      <c r="I222" s="75"/>
      <c r="J222" s="75"/>
      <c r="K222" s="75"/>
    </row>
    <row r="223" spans="1:11">
      <c r="A223" s="75"/>
      <c r="B223" s="75"/>
      <c r="C223" s="75"/>
      <c r="D223" s="75"/>
      <c r="E223" s="75"/>
      <c r="F223" s="75"/>
      <c r="G223" s="75"/>
      <c r="H223" s="75"/>
      <c r="I223" s="75"/>
      <c r="J223" s="75"/>
      <c r="K223" s="75"/>
    </row>
    <row r="224" spans="1:11">
      <c r="A224" s="75"/>
      <c r="B224" s="75"/>
      <c r="C224" s="75"/>
      <c r="D224" s="75"/>
      <c r="E224" s="75"/>
      <c r="F224" s="75"/>
      <c r="G224" s="75"/>
      <c r="H224" s="75"/>
      <c r="I224" s="75"/>
      <c r="J224" s="75"/>
      <c r="K224" s="75"/>
    </row>
    <row r="225" spans="1:11">
      <c r="A225" s="75"/>
      <c r="B225" s="75"/>
      <c r="C225" s="75"/>
      <c r="D225" s="75"/>
      <c r="E225" s="75"/>
      <c r="F225" s="75"/>
      <c r="G225" s="75"/>
      <c r="H225" s="75"/>
      <c r="I225" s="75"/>
      <c r="J225" s="75"/>
      <c r="K225" s="75"/>
    </row>
    <row r="226" spans="1:11">
      <c r="A226" s="75"/>
      <c r="B226" s="75"/>
      <c r="C226" s="75"/>
      <c r="D226" s="75"/>
      <c r="E226" s="75"/>
      <c r="F226" s="75"/>
      <c r="G226" s="75"/>
      <c r="H226" s="75"/>
      <c r="I226" s="75"/>
      <c r="J226" s="75"/>
      <c r="K226" s="75"/>
    </row>
    <row r="227" spans="1:11">
      <c r="A227" s="75"/>
      <c r="B227" s="75"/>
      <c r="C227" s="75"/>
      <c r="D227" s="75"/>
      <c r="E227" s="75"/>
      <c r="F227" s="75"/>
      <c r="G227" s="75"/>
      <c r="H227" s="75"/>
      <c r="I227" s="75"/>
      <c r="J227" s="75"/>
      <c r="K227" s="75"/>
    </row>
    <row r="228" spans="1:11">
      <c r="A228" s="75"/>
      <c r="B228" s="75"/>
      <c r="C228" s="75"/>
      <c r="D228" s="75"/>
      <c r="E228" s="75"/>
      <c r="F228" s="75"/>
      <c r="G228" s="75"/>
      <c r="H228" s="75"/>
      <c r="I228" s="75"/>
      <c r="J228" s="75"/>
      <c r="K228" s="75"/>
    </row>
    <row r="229" spans="1:11">
      <c r="A229" s="75"/>
      <c r="B229" s="75"/>
      <c r="C229" s="75"/>
      <c r="D229" s="75"/>
      <c r="E229" s="75"/>
      <c r="F229" s="75"/>
      <c r="G229" s="75"/>
      <c r="H229" s="75"/>
      <c r="I229" s="75"/>
      <c r="J229" s="75"/>
      <c r="K229" s="75"/>
    </row>
    <row r="230" spans="1:11">
      <c r="A230" s="75"/>
      <c r="B230" s="75"/>
      <c r="C230" s="75"/>
      <c r="D230" s="75"/>
      <c r="E230" s="75"/>
      <c r="F230" s="75"/>
      <c r="G230" s="75"/>
      <c r="H230" s="75"/>
      <c r="I230" s="75"/>
      <c r="J230" s="75"/>
      <c r="K230" s="75"/>
    </row>
    <row r="231" spans="1:11">
      <c r="A231" s="75"/>
      <c r="B231" s="75"/>
      <c r="C231" s="75"/>
      <c r="D231" s="75"/>
      <c r="E231" s="75"/>
      <c r="F231" s="75"/>
      <c r="G231" s="75"/>
      <c r="H231" s="75"/>
      <c r="I231" s="75"/>
      <c r="J231" s="75"/>
      <c r="K231" s="75"/>
    </row>
    <row r="232" spans="1:11">
      <c r="A232" s="75"/>
      <c r="B232" s="75"/>
      <c r="C232" s="75"/>
      <c r="D232" s="75"/>
      <c r="E232" s="75"/>
      <c r="F232" s="75"/>
      <c r="G232" s="75"/>
      <c r="H232" s="75"/>
      <c r="I232" s="75"/>
      <c r="J232" s="75"/>
      <c r="K232" s="75"/>
    </row>
    <row r="233" spans="1:11">
      <c r="A233" s="75"/>
      <c r="B233" s="75"/>
      <c r="C233" s="75"/>
      <c r="D233" s="75"/>
      <c r="E233" s="75"/>
      <c r="F233" s="75"/>
      <c r="G233" s="75"/>
      <c r="H233" s="75"/>
      <c r="I233" s="75"/>
      <c r="J233" s="75"/>
      <c r="K233" s="75"/>
    </row>
    <row r="234" spans="1:11">
      <c r="A234" s="75"/>
      <c r="B234" s="75"/>
      <c r="C234" s="75"/>
      <c r="D234" s="75"/>
      <c r="E234" s="75"/>
      <c r="F234" s="75"/>
      <c r="G234" s="75"/>
      <c r="H234" s="75"/>
      <c r="I234" s="75"/>
      <c r="J234" s="75"/>
      <c r="K234" s="75"/>
    </row>
    <row r="235" spans="1:11">
      <c r="A235" s="75"/>
      <c r="B235" s="75"/>
      <c r="C235" s="75"/>
      <c r="D235" s="75"/>
      <c r="E235" s="75"/>
      <c r="F235" s="75"/>
      <c r="G235" s="75"/>
      <c r="H235" s="75"/>
      <c r="I235" s="75"/>
      <c r="J235" s="75"/>
      <c r="K235" s="75"/>
    </row>
    <row r="236" spans="1:11">
      <c r="A236" s="75"/>
      <c r="B236" s="75"/>
      <c r="C236" s="75"/>
      <c r="D236" s="75"/>
      <c r="E236" s="75"/>
      <c r="F236" s="75"/>
      <c r="G236" s="75"/>
      <c r="H236" s="75"/>
      <c r="I236" s="75"/>
      <c r="J236" s="75"/>
      <c r="K236" s="75"/>
    </row>
    <row r="237" spans="1:11">
      <c r="A237" s="75"/>
      <c r="B237" s="75"/>
      <c r="C237" s="75"/>
      <c r="D237" s="75"/>
      <c r="E237" s="75"/>
      <c r="F237" s="75"/>
      <c r="G237" s="75"/>
      <c r="H237" s="75"/>
      <c r="I237" s="75"/>
      <c r="J237" s="75"/>
      <c r="K237" s="75"/>
    </row>
    <row r="238" spans="1:11">
      <c r="A238" s="75"/>
      <c r="B238" s="75"/>
      <c r="C238" s="75"/>
      <c r="D238" s="75"/>
      <c r="E238" s="75"/>
      <c r="F238" s="75"/>
      <c r="G238" s="75"/>
      <c r="H238" s="75"/>
      <c r="I238" s="75"/>
      <c r="J238" s="75"/>
      <c r="K238" s="75"/>
    </row>
    <row r="239" spans="1:11">
      <c r="A239" s="75"/>
      <c r="B239" s="75"/>
      <c r="C239" s="75"/>
      <c r="D239" s="75"/>
      <c r="E239" s="75"/>
      <c r="F239" s="75"/>
      <c r="G239" s="75"/>
      <c r="H239" s="75"/>
      <c r="I239" s="75"/>
      <c r="J239" s="75"/>
      <c r="K239" s="75"/>
    </row>
    <row r="240" spans="1:11">
      <c r="A240" s="75"/>
      <c r="B240" s="75"/>
      <c r="C240" s="75"/>
      <c r="D240" s="75"/>
      <c r="E240" s="75"/>
      <c r="F240" s="75"/>
      <c r="G240" s="75"/>
      <c r="H240" s="75"/>
      <c r="I240" s="75"/>
      <c r="J240" s="75"/>
      <c r="K240" s="75"/>
    </row>
    <row r="241" spans="1:11">
      <c r="A241" s="75"/>
      <c r="B241" s="75"/>
      <c r="C241" s="75"/>
      <c r="D241" s="75"/>
      <c r="E241" s="75"/>
      <c r="F241" s="75"/>
      <c r="G241" s="75"/>
      <c r="H241" s="75"/>
      <c r="I241" s="75"/>
      <c r="J241" s="75"/>
      <c r="K241" s="75"/>
    </row>
    <row r="242" spans="1:11">
      <c r="A242" s="75"/>
      <c r="B242" s="75"/>
      <c r="C242" s="75"/>
      <c r="D242" s="75"/>
      <c r="E242" s="75"/>
      <c r="F242" s="75"/>
      <c r="G242" s="75"/>
      <c r="H242" s="75"/>
      <c r="I242" s="75"/>
      <c r="J242" s="75"/>
      <c r="K242" s="75"/>
    </row>
    <row r="243" spans="1:11">
      <c r="A243" s="75"/>
      <c r="B243" s="75"/>
      <c r="C243" s="75"/>
      <c r="D243" s="75"/>
      <c r="E243" s="75"/>
      <c r="F243" s="75"/>
      <c r="G243" s="75"/>
      <c r="H243" s="75"/>
      <c r="I243" s="75"/>
      <c r="J243" s="75"/>
      <c r="K243" s="75"/>
    </row>
    <row r="244" spans="1:11">
      <c r="A244" s="75"/>
      <c r="B244" s="75"/>
      <c r="C244" s="75"/>
      <c r="D244" s="75"/>
      <c r="E244" s="75"/>
      <c r="F244" s="75"/>
      <c r="G244" s="75"/>
      <c r="H244" s="75"/>
      <c r="I244" s="75"/>
      <c r="J244" s="75"/>
      <c r="K244" s="75"/>
    </row>
    <row r="245" spans="1:11">
      <c r="A245" s="75"/>
      <c r="B245" s="75"/>
      <c r="C245" s="75"/>
      <c r="D245" s="75"/>
      <c r="E245" s="75"/>
      <c r="F245" s="75"/>
      <c r="G245" s="75"/>
      <c r="H245" s="75"/>
      <c r="I245" s="75"/>
      <c r="J245" s="75"/>
      <c r="K245" s="75"/>
    </row>
    <row r="246" spans="1:11">
      <c r="A246" s="75"/>
      <c r="B246" s="75"/>
      <c r="C246" s="75"/>
      <c r="D246" s="75"/>
      <c r="E246" s="75"/>
      <c r="F246" s="75"/>
      <c r="G246" s="75"/>
      <c r="H246" s="75"/>
      <c r="I246" s="75"/>
      <c r="J246" s="75"/>
      <c r="K246" s="75"/>
    </row>
    <row r="247" spans="1:11">
      <c r="A247" s="75"/>
      <c r="B247" s="75"/>
      <c r="C247" s="75"/>
      <c r="D247" s="75"/>
      <c r="E247" s="75"/>
      <c r="F247" s="75"/>
      <c r="G247" s="75"/>
      <c r="H247" s="75"/>
      <c r="I247" s="75"/>
      <c r="J247" s="75"/>
      <c r="K247" s="75"/>
    </row>
    <row r="248" spans="1:11">
      <c r="A248" s="75"/>
      <c r="B248" s="75"/>
      <c r="C248" s="75"/>
      <c r="D248" s="75"/>
      <c r="E248" s="75"/>
      <c r="F248" s="75"/>
      <c r="G248" s="75"/>
      <c r="H248" s="75"/>
      <c r="I248" s="75"/>
      <c r="J248" s="75"/>
      <c r="K248" s="75"/>
    </row>
    <row r="249" spans="1:11">
      <c r="A249" s="75"/>
      <c r="B249" s="75"/>
      <c r="C249" s="75"/>
      <c r="D249" s="75"/>
      <c r="E249" s="75"/>
      <c r="F249" s="75"/>
      <c r="G249" s="75"/>
      <c r="H249" s="75"/>
      <c r="I249" s="75"/>
      <c r="J249" s="75"/>
      <c r="K249" s="75"/>
    </row>
    <row r="250" spans="1:11">
      <c r="A250" s="75"/>
      <c r="B250" s="75"/>
      <c r="C250" s="75"/>
      <c r="D250" s="75"/>
      <c r="E250" s="75"/>
      <c r="F250" s="75"/>
      <c r="G250" s="75"/>
      <c r="H250" s="75"/>
      <c r="I250" s="75"/>
      <c r="J250" s="75"/>
      <c r="K250" s="75"/>
    </row>
    <row r="251" spans="1:11">
      <c r="A251" s="75"/>
      <c r="B251" s="75"/>
      <c r="C251" s="75"/>
      <c r="D251" s="75"/>
      <c r="E251" s="75"/>
      <c r="F251" s="75"/>
      <c r="G251" s="75"/>
      <c r="H251" s="75"/>
      <c r="I251" s="75"/>
      <c r="J251" s="75"/>
      <c r="K251" s="75"/>
    </row>
    <row r="252" spans="1:11">
      <c r="A252" s="75"/>
      <c r="B252" s="75"/>
      <c r="C252" s="75"/>
      <c r="D252" s="75"/>
      <c r="E252" s="75"/>
      <c r="F252" s="75"/>
      <c r="G252" s="75"/>
      <c r="H252" s="75"/>
      <c r="I252" s="75"/>
      <c r="J252" s="75"/>
      <c r="K252" s="75"/>
    </row>
    <row r="253" spans="1:11">
      <c r="A253" s="75"/>
      <c r="B253" s="75"/>
      <c r="C253" s="75"/>
      <c r="D253" s="75"/>
      <c r="E253" s="75"/>
      <c r="F253" s="75"/>
      <c r="G253" s="75"/>
      <c r="H253" s="75"/>
      <c r="I253" s="75"/>
      <c r="J253" s="75"/>
      <c r="K253" s="75"/>
    </row>
    <row r="254" spans="1:11">
      <c r="A254" s="75"/>
      <c r="B254" s="75"/>
      <c r="C254" s="75"/>
      <c r="D254" s="75"/>
      <c r="E254" s="75"/>
      <c r="F254" s="75"/>
      <c r="G254" s="75"/>
      <c r="H254" s="75"/>
      <c r="I254" s="75"/>
      <c r="J254" s="75"/>
      <c r="K254" s="75"/>
    </row>
    <row r="255" spans="1:11">
      <c r="A255" s="75"/>
      <c r="B255" s="75"/>
      <c r="C255" s="75"/>
      <c r="D255" s="75"/>
      <c r="E255" s="75"/>
      <c r="F255" s="75"/>
      <c r="G255" s="75"/>
      <c r="H255" s="75"/>
      <c r="I255" s="75"/>
      <c r="J255" s="75"/>
      <c r="K255" s="75"/>
    </row>
    <row r="256" spans="1:11">
      <c r="A256" s="75"/>
      <c r="B256" s="75"/>
      <c r="C256" s="75"/>
      <c r="D256" s="75"/>
      <c r="E256" s="75"/>
      <c r="F256" s="75"/>
      <c r="G256" s="75"/>
      <c r="H256" s="75"/>
      <c r="I256" s="75"/>
      <c r="J256" s="75"/>
      <c r="K256" s="75"/>
    </row>
    <row r="257" spans="1:11">
      <c r="A257" s="75"/>
      <c r="B257" s="75"/>
      <c r="C257" s="75"/>
      <c r="D257" s="75"/>
      <c r="E257" s="75"/>
      <c r="F257" s="75"/>
      <c r="G257" s="75"/>
      <c r="H257" s="75"/>
      <c r="I257" s="75"/>
      <c r="J257" s="75"/>
      <c r="K257" s="75"/>
    </row>
    <row r="258" spans="1:11">
      <c r="A258" s="75"/>
      <c r="B258" s="75"/>
      <c r="C258" s="75"/>
      <c r="D258" s="75"/>
      <c r="E258" s="75"/>
      <c r="F258" s="75"/>
      <c r="G258" s="75"/>
      <c r="H258" s="75"/>
      <c r="I258" s="75"/>
      <c r="J258" s="75"/>
      <c r="K258" s="75"/>
    </row>
    <row r="259" spans="1:11">
      <c r="A259" s="75"/>
      <c r="B259" s="75"/>
      <c r="C259" s="75"/>
      <c r="D259" s="75"/>
      <c r="E259" s="75"/>
      <c r="F259" s="75"/>
      <c r="G259" s="75"/>
      <c r="H259" s="75"/>
      <c r="I259" s="75"/>
      <c r="J259" s="75"/>
      <c r="K259" s="75"/>
    </row>
    <row r="260" spans="1:11">
      <c r="A260" s="75"/>
      <c r="B260" s="75"/>
      <c r="C260" s="75"/>
      <c r="D260" s="75"/>
      <c r="E260" s="75"/>
      <c r="F260" s="75"/>
      <c r="G260" s="75"/>
      <c r="H260" s="75"/>
      <c r="I260" s="75"/>
      <c r="J260" s="75"/>
      <c r="K260" s="75"/>
    </row>
    <row r="261" spans="1:11">
      <c r="A261" s="75"/>
      <c r="B261" s="75"/>
      <c r="C261" s="75"/>
      <c r="D261" s="75"/>
      <c r="E261" s="75"/>
      <c r="F261" s="75"/>
      <c r="G261" s="75"/>
      <c r="H261" s="75"/>
      <c r="I261" s="75"/>
      <c r="J261" s="75"/>
      <c r="K261" s="75"/>
    </row>
    <row r="262" spans="1:11">
      <c r="A262" s="75"/>
      <c r="B262" s="75"/>
      <c r="C262" s="75"/>
      <c r="D262" s="75"/>
      <c r="E262" s="75"/>
      <c r="F262" s="75"/>
      <c r="G262" s="75"/>
      <c r="H262" s="75"/>
      <c r="I262" s="75"/>
      <c r="J262" s="75"/>
      <c r="K262" s="75"/>
    </row>
    <row r="263" spans="1:11">
      <c r="A263" s="75"/>
      <c r="B263" s="75"/>
      <c r="C263" s="75"/>
      <c r="D263" s="75"/>
      <c r="E263" s="75"/>
      <c r="F263" s="75"/>
      <c r="G263" s="75"/>
      <c r="H263" s="474"/>
      <c r="I263" s="75"/>
      <c r="J263" s="75"/>
      <c r="K263" s="75"/>
    </row>
    <row r="264" spans="1:11">
      <c r="A264" s="75"/>
      <c r="B264" s="75"/>
      <c r="C264" s="75"/>
      <c r="D264" s="75"/>
      <c r="E264" s="75"/>
      <c r="F264" s="75"/>
      <c r="G264" s="75"/>
      <c r="H264" s="75"/>
      <c r="I264" s="75"/>
      <c r="J264" s="75"/>
      <c r="K264" s="75"/>
    </row>
    <row r="265" spans="1:11">
      <c r="A265" s="75"/>
      <c r="B265" s="75"/>
      <c r="C265" s="75"/>
      <c r="D265" s="75"/>
      <c r="E265" s="75"/>
      <c r="F265" s="75"/>
      <c r="G265" s="75"/>
      <c r="H265" s="75"/>
      <c r="I265" s="75"/>
      <c r="J265" s="75"/>
      <c r="K265" s="75"/>
    </row>
    <row r="266" spans="1:11">
      <c r="A266" s="75"/>
      <c r="B266" s="75"/>
      <c r="C266" s="75"/>
      <c r="D266" s="75"/>
      <c r="E266" s="75"/>
      <c r="F266" s="75"/>
      <c r="G266" s="75"/>
      <c r="H266" s="75"/>
      <c r="I266" s="75"/>
      <c r="J266" s="75"/>
      <c r="K266" s="75"/>
    </row>
    <row r="267" spans="1:11">
      <c r="A267" s="75"/>
      <c r="B267" s="75"/>
      <c r="C267" s="75"/>
      <c r="D267" s="75"/>
      <c r="E267" s="75"/>
      <c r="F267" s="75"/>
      <c r="G267" s="75"/>
      <c r="H267" s="75"/>
      <c r="I267" s="75"/>
      <c r="J267" s="75"/>
      <c r="K267" s="75"/>
    </row>
    <row r="268" spans="1:11">
      <c r="A268" s="75"/>
      <c r="B268" s="75"/>
      <c r="C268" s="75"/>
      <c r="D268" s="75"/>
      <c r="E268" s="75"/>
      <c r="F268" s="75"/>
      <c r="G268" s="75"/>
      <c r="H268" s="75"/>
      <c r="I268" s="75"/>
      <c r="J268" s="75"/>
      <c r="K268" s="75"/>
    </row>
    <row r="269" spans="1:11">
      <c r="A269" s="75"/>
      <c r="B269" s="75"/>
      <c r="C269" s="75"/>
      <c r="D269" s="75"/>
      <c r="E269" s="75"/>
      <c r="F269" s="75"/>
      <c r="G269" s="75"/>
      <c r="H269" s="75"/>
      <c r="I269" s="75"/>
      <c r="J269" s="75"/>
      <c r="K269" s="75"/>
    </row>
    <row r="270" spans="1:11">
      <c r="A270" s="75"/>
      <c r="B270" s="75"/>
      <c r="C270" s="75"/>
      <c r="D270" s="75"/>
      <c r="E270" s="75"/>
      <c r="F270" s="75"/>
      <c r="G270" s="75"/>
      <c r="H270" s="75"/>
      <c r="I270" s="75"/>
      <c r="J270" s="75"/>
      <c r="K270" s="75"/>
    </row>
    <row r="271" spans="1:11">
      <c r="A271" s="75"/>
      <c r="B271" s="75"/>
      <c r="C271" s="75"/>
      <c r="D271" s="75"/>
      <c r="E271" s="75"/>
      <c r="F271" s="75"/>
      <c r="G271" s="75"/>
      <c r="H271" s="75"/>
      <c r="I271" s="75"/>
      <c r="J271" s="75"/>
      <c r="K271" s="75"/>
    </row>
    <row r="272" spans="1:11">
      <c r="A272" s="75"/>
      <c r="B272" s="75"/>
      <c r="C272" s="75"/>
      <c r="D272" s="75"/>
      <c r="E272" s="75"/>
      <c r="F272" s="75"/>
      <c r="G272" s="75"/>
      <c r="H272" s="75"/>
      <c r="I272" s="75"/>
      <c r="J272" s="75"/>
      <c r="K272" s="75"/>
    </row>
    <row r="273" spans="1:11">
      <c r="A273" s="75"/>
      <c r="B273" s="75"/>
      <c r="C273" s="75"/>
      <c r="D273" s="75"/>
      <c r="E273" s="75"/>
      <c r="F273" s="75"/>
      <c r="G273" s="75"/>
      <c r="H273" s="75"/>
      <c r="I273" s="75"/>
      <c r="J273" s="75"/>
      <c r="K273" s="75"/>
    </row>
    <row r="274" spans="1:11">
      <c r="A274" s="75"/>
      <c r="B274" s="75"/>
      <c r="C274" s="75"/>
      <c r="D274" s="75"/>
      <c r="E274" s="75"/>
      <c r="F274" s="75"/>
      <c r="G274" s="75"/>
      <c r="H274" s="75"/>
      <c r="I274" s="75"/>
      <c r="J274" s="75"/>
      <c r="K274" s="75"/>
    </row>
    <row r="275" spans="1:11">
      <c r="A275" s="75"/>
      <c r="B275" s="75"/>
      <c r="C275" s="75"/>
      <c r="D275" s="75"/>
      <c r="E275" s="75"/>
      <c r="F275" s="75"/>
      <c r="G275" s="75"/>
      <c r="H275" s="75"/>
      <c r="I275" s="75"/>
      <c r="J275" s="75"/>
      <c r="K275" s="75"/>
    </row>
    <row r="276" spans="1:11">
      <c r="A276" s="75"/>
      <c r="B276" s="75"/>
      <c r="C276" s="75"/>
      <c r="D276" s="75"/>
      <c r="E276" s="75"/>
      <c r="F276" s="75"/>
      <c r="G276" s="75"/>
      <c r="H276" s="75"/>
      <c r="I276" s="75"/>
      <c r="J276" s="75"/>
      <c r="K276" s="75"/>
    </row>
    <row r="277" spans="1:11">
      <c r="A277" s="75"/>
      <c r="B277" s="75"/>
      <c r="C277" s="75"/>
      <c r="D277" s="75"/>
      <c r="E277" s="75"/>
      <c r="F277" s="75"/>
      <c r="G277" s="75"/>
      <c r="H277" s="75"/>
      <c r="I277" s="75"/>
      <c r="J277" s="75"/>
      <c r="K277" s="75"/>
    </row>
    <row r="278" spans="1:11">
      <c r="A278" s="75"/>
      <c r="B278" s="75"/>
      <c r="C278" s="75"/>
      <c r="D278" s="75"/>
      <c r="E278" s="75"/>
      <c r="F278" s="75"/>
      <c r="G278" s="75"/>
      <c r="H278" s="75"/>
      <c r="I278" s="75"/>
      <c r="J278" s="75"/>
      <c r="K278" s="75"/>
    </row>
    <row r="279" spans="1:11">
      <c r="A279" s="75"/>
      <c r="B279" s="75"/>
      <c r="C279" s="75"/>
      <c r="D279" s="75"/>
      <c r="E279" s="75"/>
      <c r="F279" s="75"/>
      <c r="G279" s="75"/>
      <c r="H279" s="75"/>
      <c r="I279" s="75"/>
      <c r="J279" s="75"/>
      <c r="K279" s="75"/>
    </row>
    <row r="280" spans="1:11">
      <c r="A280" s="75"/>
      <c r="B280" s="75"/>
      <c r="C280" s="75"/>
      <c r="D280" s="75"/>
      <c r="E280" s="75"/>
      <c r="F280" s="75"/>
      <c r="G280" s="75"/>
      <c r="H280" s="75"/>
      <c r="I280" s="75"/>
      <c r="J280" s="75"/>
      <c r="K280" s="75"/>
    </row>
    <row r="281" spans="1:11">
      <c r="A281" s="75"/>
      <c r="B281" s="75"/>
      <c r="C281" s="75"/>
      <c r="D281" s="75"/>
      <c r="E281" s="75"/>
      <c r="F281" s="75"/>
      <c r="G281" s="75"/>
      <c r="H281" s="75"/>
      <c r="I281" s="75"/>
      <c r="J281" s="75"/>
      <c r="K281" s="75"/>
    </row>
    <row r="282" spans="1:11">
      <c r="A282" s="75"/>
      <c r="B282" s="75"/>
      <c r="C282" s="75"/>
      <c r="D282" s="75"/>
      <c r="E282" s="75"/>
      <c r="F282" s="75"/>
      <c r="G282" s="75"/>
      <c r="H282" s="75"/>
      <c r="I282" s="75"/>
      <c r="J282" s="75"/>
      <c r="K282" s="75"/>
    </row>
    <row r="283" spans="1:11">
      <c r="A283" s="75"/>
      <c r="B283" s="75"/>
      <c r="C283" s="75"/>
      <c r="D283" s="75"/>
      <c r="E283" s="75"/>
      <c r="F283" s="75"/>
      <c r="G283" s="75"/>
      <c r="H283" s="75"/>
      <c r="I283" s="75"/>
      <c r="J283" s="75"/>
      <c r="K283" s="75"/>
    </row>
    <row r="284" spans="1:11">
      <c r="A284" s="75"/>
      <c r="B284" s="75"/>
      <c r="C284" s="75"/>
      <c r="D284" s="75"/>
      <c r="E284" s="75"/>
      <c r="F284" s="75"/>
      <c r="G284" s="75"/>
      <c r="H284" s="75"/>
      <c r="I284" s="75"/>
      <c r="J284" s="75"/>
      <c r="K284" s="75"/>
    </row>
    <row r="285" spans="1:11">
      <c r="A285" s="75"/>
      <c r="B285" s="75"/>
      <c r="C285" s="75"/>
      <c r="D285" s="75"/>
      <c r="E285" s="75"/>
      <c r="F285" s="75"/>
      <c r="G285" s="75"/>
      <c r="H285" s="75"/>
      <c r="I285" s="75"/>
      <c r="J285" s="75"/>
      <c r="K285" s="75"/>
    </row>
    <row r="286" spans="1:11">
      <c r="A286" s="75"/>
      <c r="B286" s="75"/>
      <c r="C286" s="75"/>
      <c r="D286" s="75"/>
      <c r="E286" s="75"/>
      <c r="F286" s="75"/>
      <c r="G286" s="75"/>
      <c r="H286" s="75"/>
      <c r="I286" s="75"/>
      <c r="J286" s="75"/>
      <c r="K286" s="75"/>
    </row>
    <row r="287" spans="1:11">
      <c r="A287" s="75"/>
      <c r="B287" s="75"/>
      <c r="C287" s="75"/>
      <c r="D287" s="75"/>
      <c r="E287" s="75"/>
      <c r="F287" s="75"/>
      <c r="G287" s="75"/>
      <c r="H287" s="75"/>
      <c r="I287" s="75"/>
      <c r="J287" s="75"/>
      <c r="K287" s="75"/>
    </row>
    <row r="288" spans="1:11">
      <c r="A288" s="75"/>
      <c r="B288" s="75"/>
      <c r="C288" s="75"/>
      <c r="D288" s="75"/>
      <c r="E288" s="75"/>
      <c r="F288" s="75"/>
      <c r="G288" s="75"/>
      <c r="H288" s="75"/>
      <c r="I288" s="75"/>
      <c r="J288" s="75"/>
      <c r="K288" s="75"/>
    </row>
    <row r="289" spans="1:11">
      <c r="A289" s="75"/>
      <c r="B289" s="75"/>
      <c r="C289" s="75"/>
      <c r="D289" s="75"/>
      <c r="E289" s="75"/>
      <c r="F289" s="75"/>
      <c r="G289" s="75"/>
      <c r="H289" s="75"/>
      <c r="I289" s="75"/>
      <c r="J289" s="75"/>
      <c r="K289" s="75"/>
    </row>
    <row r="290" spans="1:11">
      <c r="A290" s="75"/>
      <c r="B290" s="75"/>
      <c r="C290" s="75"/>
      <c r="D290" s="75"/>
      <c r="E290" s="75"/>
      <c r="F290" s="75"/>
      <c r="G290" s="75"/>
      <c r="H290" s="75"/>
      <c r="I290" s="75"/>
      <c r="J290" s="75"/>
      <c r="K290" s="75"/>
    </row>
    <row r="291" spans="1:11">
      <c r="A291" s="75"/>
      <c r="B291" s="75"/>
      <c r="C291" s="75"/>
      <c r="D291" s="75"/>
      <c r="E291" s="75"/>
      <c r="F291" s="75"/>
      <c r="G291" s="75"/>
      <c r="H291" s="75"/>
      <c r="I291" s="75"/>
      <c r="J291" s="75"/>
      <c r="K291" s="75"/>
    </row>
    <row r="292" spans="1:11">
      <c r="A292" s="75"/>
      <c r="B292" s="75"/>
      <c r="C292" s="75"/>
      <c r="D292" s="75"/>
      <c r="E292" s="75"/>
      <c r="F292" s="75"/>
      <c r="G292" s="75"/>
      <c r="H292" s="75"/>
      <c r="I292" s="75"/>
      <c r="J292" s="75"/>
      <c r="K292" s="75"/>
    </row>
    <row r="293" spans="1:11">
      <c r="A293" s="75"/>
      <c r="B293" s="75"/>
      <c r="C293" s="75"/>
      <c r="D293" s="75"/>
      <c r="E293" s="75"/>
      <c r="F293" s="75"/>
      <c r="G293" s="75"/>
      <c r="H293" s="75"/>
      <c r="I293" s="75"/>
      <c r="J293" s="75"/>
      <c r="K293" s="75"/>
    </row>
    <row r="294" spans="1:11">
      <c r="A294" s="75"/>
      <c r="B294" s="75"/>
      <c r="C294" s="75"/>
      <c r="D294" s="75"/>
      <c r="E294" s="75"/>
      <c r="F294" s="75"/>
      <c r="G294" s="75"/>
      <c r="H294" s="75"/>
      <c r="I294" s="75"/>
      <c r="J294" s="75"/>
      <c r="K294" s="75"/>
    </row>
    <row r="295" spans="1:11">
      <c r="A295" s="75"/>
      <c r="B295" s="75"/>
      <c r="C295" s="75"/>
      <c r="D295" s="75"/>
      <c r="E295" s="75"/>
      <c r="F295" s="75"/>
      <c r="G295" s="75"/>
      <c r="H295" s="75"/>
      <c r="I295" s="75"/>
      <c r="J295" s="75"/>
      <c r="K295" s="75"/>
    </row>
    <row r="296" spans="1:11">
      <c r="A296" s="75"/>
      <c r="B296" s="75"/>
      <c r="C296" s="75"/>
      <c r="D296" s="75"/>
      <c r="E296" s="75"/>
      <c r="F296" s="75"/>
      <c r="G296" s="75"/>
      <c r="H296" s="75"/>
      <c r="I296" s="75"/>
      <c r="J296" s="75"/>
      <c r="K296" s="75"/>
    </row>
    <row r="297" spans="1:11">
      <c r="A297" s="75"/>
      <c r="B297" s="75"/>
      <c r="C297" s="75"/>
      <c r="D297" s="75"/>
      <c r="E297" s="75"/>
      <c r="F297" s="75"/>
      <c r="G297" s="75"/>
      <c r="H297" s="75"/>
      <c r="I297" s="75"/>
      <c r="J297" s="75"/>
      <c r="K297" s="75"/>
    </row>
    <row r="298" spans="1:11">
      <c r="A298" s="75"/>
      <c r="B298" s="75"/>
      <c r="C298" s="75"/>
      <c r="D298" s="75"/>
      <c r="E298" s="75"/>
      <c r="F298" s="75"/>
      <c r="G298" s="75"/>
      <c r="H298" s="75"/>
      <c r="I298" s="75"/>
      <c r="J298" s="75"/>
      <c r="K298" s="75"/>
    </row>
    <row r="299" spans="1:11">
      <c r="A299" s="75"/>
      <c r="B299" s="75"/>
      <c r="C299" s="75"/>
      <c r="D299" s="75"/>
      <c r="E299" s="75"/>
      <c r="F299" s="75"/>
      <c r="G299" s="75"/>
      <c r="H299" s="75"/>
      <c r="I299" s="75"/>
      <c r="J299" s="75"/>
      <c r="K299" s="75"/>
    </row>
    <row r="300" spans="1:11">
      <c r="A300" s="75"/>
      <c r="B300" s="75"/>
      <c r="C300" s="75"/>
      <c r="D300" s="75"/>
      <c r="E300" s="75"/>
      <c r="F300" s="75"/>
      <c r="G300" s="75"/>
      <c r="H300" s="75"/>
      <c r="I300" s="75"/>
      <c r="J300" s="75"/>
      <c r="K300" s="75"/>
    </row>
    <row r="301" spans="1:11">
      <c r="A301" s="75"/>
      <c r="B301" s="75"/>
      <c r="C301" s="75"/>
      <c r="D301" s="75"/>
      <c r="E301" s="75"/>
      <c r="F301" s="75"/>
      <c r="G301" s="75"/>
      <c r="H301" s="75"/>
      <c r="I301" s="75"/>
      <c r="J301" s="75"/>
      <c r="K301" s="75"/>
    </row>
    <row r="302" spans="1:11">
      <c r="A302" s="75"/>
      <c r="B302" s="75"/>
      <c r="C302" s="75"/>
      <c r="D302" s="75"/>
      <c r="E302" s="75"/>
      <c r="F302" s="75"/>
      <c r="G302" s="75"/>
      <c r="H302" s="75"/>
      <c r="I302" s="75"/>
      <c r="J302" s="75"/>
      <c r="K302" s="75"/>
    </row>
    <row r="303" spans="1:11">
      <c r="A303" s="75"/>
      <c r="B303" s="75"/>
      <c r="C303" s="75"/>
      <c r="D303" s="75"/>
      <c r="E303" s="75"/>
      <c r="F303" s="75"/>
      <c r="G303" s="75"/>
      <c r="H303" s="75"/>
      <c r="I303" s="75"/>
      <c r="J303" s="75"/>
      <c r="K303" s="75"/>
    </row>
    <row r="304" spans="1:11">
      <c r="A304" s="75"/>
      <c r="B304" s="75"/>
      <c r="C304" s="75"/>
      <c r="D304" s="75"/>
      <c r="E304" s="75"/>
      <c r="F304" s="75"/>
      <c r="G304" s="75"/>
      <c r="H304" s="75"/>
      <c r="I304" s="75"/>
      <c r="J304" s="75"/>
      <c r="K304" s="75"/>
    </row>
    <row r="305" spans="1:11">
      <c r="A305" s="75"/>
      <c r="B305" s="75"/>
      <c r="C305" s="75"/>
      <c r="D305" s="75"/>
      <c r="E305" s="75"/>
      <c r="F305" s="75"/>
      <c r="G305" s="75"/>
      <c r="H305" s="75"/>
      <c r="I305" s="75"/>
      <c r="J305" s="75"/>
      <c r="K305" s="75"/>
    </row>
    <row r="306" spans="1:11">
      <c r="A306" s="75"/>
      <c r="B306" s="75"/>
      <c r="C306" s="75"/>
      <c r="D306" s="75"/>
      <c r="E306" s="75"/>
      <c r="F306" s="75"/>
      <c r="G306" s="75"/>
      <c r="H306" s="75"/>
      <c r="I306" s="75"/>
      <c r="J306" s="75"/>
      <c r="K306" s="75"/>
    </row>
    <row r="307" spans="1:11">
      <c r="A307" s="75"/>
      <c r="B307" s="75"/>
      <c r="C307" s="75"/>
      <c r="D307" s="75"/>
      <c r="E307" s="75"/>
      <c r="F307" s="75"/>
      <c r="G307" s="75"/>
      <c r="H307" s="75"/>
      <c r="I307" s="75"/>
      <c r="J307" s="75"/>
      <c r="K307" s="75"/>
    </row>
    <row r="308" spans="1:11">
      <c r="A308" s="75"/>
      <c r="B308" s="75"/>
      <c r="C308" s="75"/>
      <c r="D308" s="75"/>
      <c r="E308" s="75"/>
      <c r="F308" s="75"/>
      <c r="G308" s="75"/>
      <c r="H308" s="75"/>
      <c r="I308" s="75"/>
      <c r="J308" s="75"/>
      <c r="K308" s="75"/>
    </row>
    <row r="309" spans="1:11">
      <c r="A309" s="75"/>
      <c r="B309" s="75"/>
      <c r="C309" s="75"/>
      <c r="D309" s="75"/>
      <c r="E309" s="75"/>
      <c r="F309" s="75"/>
      <c r="G309" s="75"/>
      <c r="H309" s="75"/>
      <c r="I309" s="75"/>
      <c r="J309" s="75"/>
      <c r="K309" s="75"/>
    </row>
    <row r="310" spans="1:11">
      <c r="A310" s="75"/>
      <c r="B310" s="75"/>
      <c r="C310" s="75"/>
      <c r="D310" s="75"/>
      <c r="E310" s="75"/>
      <c r="F310" s="75"/>
      <c r="G310" s="75"/>
      <c r="H310" s="75"/>
      <c r="I310" s="75"/>
      <c r="J310" s="75"/>
      <c r="K310" s="75"/>
    </row>
    <row r="311" spans="1:11">
      <c r="A311" s="75"/>
      <c r="B311" s="75"/>
      <c r="C311" s="75"/>
      <c r="D311" s="75"/>
      <c r="E311" s="75"/>
      <c r="F311" s="75"/>
      <c r="G311" s="75"/>
      <c r="H311" s="75"/>
      <c r="I311" s="75"/>
      <c r="J311" s="75"/>
      <c r="K311" s="75"/>
    </row>
    <row r="312" spans="1:11">
      <c r="A312" s="75"/>
      <c r="B312" s="75"/>
      <c r="C312" s="75"/>
      <c r="D312" s="75"/>
      <c r="E312" s="75"/>
      <c r="F312" s="75"/>
      <c r="G312" s="75"/>
      <c r="H312" s="75"/>
      <c r="I312" s="75"/>
      <c r="J312" s="75"/>
      <c r="K312" s="75"/>
    </row>
    <row r="313" spans="1:11">
      <c r="A313" s="75"/>
      <c r="B313" s="75"/>
      <c r="C313" s="75"/>
      <c r="D313" s="75"/>
      <c r="E313" s="75"/>
      <c r="F313" s="75"/>
      <c r="G313" s="75"/>
      <c r="H313" s="75"/>
      <c r="I313" s="75"/>
      <c r="J313" s="75"/>
      <c r="K313" s="75"/>
    </row>
    <row r="314" spans="1:11">
      <c r="A314" s="75"/>
      <c r="B314" s="75"/>
      <c r="C314" s="75"/>
      <c r="D314" s="75"/>
      <c r="E314" s="75"/>
      <c r="F314" s="75"/>
      <c r="G314" s="75"/>
      <c r="H314" s="75"/>
      <c r="I314" s="75"/>
      <c r="J314" s="75"/>
      <c r="K314" s="75"/>
    </row>
    <row r="315" spans="1:11">
      <c r="A315" s="75"/>
      <c r="B315" s="75"/>
      <c r="C315" s="75"/>
      <c r="D315" s="75"/>
      <c r="E315" s="75"/>
      <c r="F315" s="75"/>
      <c r="G315" s="75"/>
      <c r="H315" s="75"/>
      <c r="I315" s="75"/>
      <c r="J315" s="75"/>
      <c r="K315" s="75"/>
    </row>
    <row r="316" spans="1:11">
      <c r="A316" s="75"/>
      <c r="B316" s="75"/>
      <c r="C316" s="75"/>
      <c r="D316" s="75"/>
      <c r="E316" s="75"/>
      <c r="F316" s="75"/>
      <c r="G316" s="75"/>
      <c r="H316" s="75"/>
      <c r="I316" s="75"/>
      <c r="J316" s="75"/>
      <c r="K316" s="75"/>
    </row>
    <row r="317" spans="1:11">
      <c r="A317" s="75"/>
      <c r="B317" s="75"/>
      <c r="C317" s="75"/>
      <c r="D317" s="75"/>
      <c r="E317" s="75"/>
      <c r="F317" s="75"/>
      <c r="G317" s="75"/>
      <c r="H317" s="75"/>
      <c r="I317" s="75"/>
      <c r="J317" s="75"/>
      <c r="K317" s="75"/>
    </row>
    <row r="318" spans="1:11">
      <c r="A318" s="75"/>
      <c r="B318" s="75"/>
      <c r="C318" s="75"/>
      <c r="D318" s="75"/>
      <c r="E318" s="75"/>
      <c r="F318" s="75"/>
      <c r="G318" s="75"/>
      <c r="H318" s="75"/>
      <c r="I318" s="75"/>
      <c r="J318" s="75"/>
      <c r="K318" s="75"/>
    </row>
    <row r="319" spans="1:11">
      <c r="A319" s="75"/>
      <c r="B319" s="75"/>
      <c r="C319" s="75"/>
      <c r="D319" s="75"/>
      <c r="E319" s="75"/>
      <c r="F319" s="75"/>
      <c r="G319" s="75"/>
      <c r="H319" s="75"/>
      <c r="I319" s="75"/>
      <c r="J319" s="75"/>
      <c r="K319" s="75"/>
    </row>
    <row r="320" spans="1:11">
      <c r="A320" s="75"/>
      <c r="B320" s="75"/>
      <c r="C320" s="75"/>
      <c r="D320" s="75"/>
      <c r="E320" s="75"/>
      <c r="F320" s="75"/>
      <c r="G320" s="75"/>
      <c r="H320" s="75"/>
      <c r="I320" s="75"/>
      <c r="J320" s="75"/>
      <c r="K320" s="75"/>
    </row>
    <row r="321" spans="1:11">
      <c r="A321" s="75"/>
      <c r="B321" s="75"/>
      <c r="C321" s="75"/>
      <c r="D321" s="75"/>
      <c r="E321" s="75"/>
      <c r="F321" s="75"/>
      <c r="G321" s="75"/>
      <c r="H321" s="75"/>
      <c r="I321" s="75"/>
      <c r="J321" s="75"/>
      <c r="K321" s="75"/>
    </row>
    <row r="322" spans="1:11">
      <c r="A322" s="75"/>
      <c r="B322" s="75"/>
      <c r="C322" s="75"/>
      <c r="D322" s="75"/>
      <c r="E322" s="75"/>
      <c r="F322" s="75"/>
      <c r="G322" s="75"/>
      <c r="H322" s="75"/>
      <c r="I322" s="75"/>
      <c r="J322" s="75"/>
      <c r="K322" s="75"/>
    </row>
    <row r="323" spans="1:11">
      <c r="A323" s="75"/>
      <c r="B323" s="75"/>
      <c r="C323" s="75"/>
      <c r="D323" s="75"/>
      <c r="E323" s="75"/>
      <c r="F323" s="75"/>
      <c r="G323" s="75"/>
      <c r="H323" s="75"/>
      <c r="I323" s="75"/>
      <c r="J323" s="75"/>
      <c r="K323" s="75"/>
    </row>
    <row r="324" spans="1:11">
      <c r="A324" s="75"/>
      <c r="B324" s="75"/>
      <c r="C324" s="75"/>
      <c r="D324" s="75"/>
      <c r="E324" s="75"/>
      <c r="F324" s="75"/>
      <c r="G324" s="75"/>
      <c r="H324" s="75"/>
      <c r="I324" s="75"/>
      <c r="J324" s="75"/>
      <c r="K324" s="75"/>
    </row>
    <row r="325" spans="1:11">
      <c r="A325" s="75"/>
      <c r="B325" s="75"/>
      <c r="C325" s="75"/>
      <c r="D325" s="75"/>
      <c r="E325" s="75"/>
      <c r="F325" s="75"/>
      <c r="G325" s="75"/>
      <c r="H325" s="75"/>
      <c r="I325" s="75"/>
      <c r="J325" s="75"/>
      <c r="K325" s="75"/>
    </row>
    <row r="326" spans="1:11">
      <c r="A326" s="75"/>
      <c r="B326" s="75"/>
      <c r="C326" s="75"/>
      <c r="D326" s="75"/>
      <c r="E326" s="75"/>
      <c r="F326" s="75"/>
      <c r="G326" s="75"/>
      <c r="H326" s="75"/>
      <c r="I326" s="75"/>
      <c r="J326" s="75"/>
      <c r="K326" s="75"/>
    </row>
    <row r="327" spans="1:11">
      <c r="A327" s="75"/>
      <c r="B327" s="75"/>
      <c r="C327" s="75"/>
      <c r="D327" s="75"/>
      <c r="E327" s="75"/>
      <c r="F327" s="75"/>
      <c r="G327" s="75"/>
      <c r="H327" s="75"/>
      <c r="I327" s="75"/>
      <c r="J327" s="75"/>
      <c r="K327" s="75"/>
    </row>
    <row r="328" spans="1:11">
      <c r="A328" s="75"/>
      <c r="B328" s="75"/>
      <c r="C328" s="75"/>
      <c r="D328" s="75"/>
      <c r="E328" s="75"/>
      <c r="F328" s="75"/>
      <c r="G328" s="75"/>
      <c r="H328" s="75"/>
      <c r="I328" s="75"/>
      <c r="J328" s="75"/>
      <c r="K328" s="75"/>
    </row>
    <row r="329" spans="1:11">
      <c r="A329" s="75"/>
      <c r="B329" s="75"/>
      <c r="C329" s="75"/>
      <c r="D329" s="75"/>
      <c r="E329" s="75"/>
      <c r="F329" s="75"/>
      <c r="G329" s="75"/>
      <c r="H329" s="75"/>
      <c r="I329" s="75"/>
      <c r="J329" s="75"/>
      <c r="K329" s="75"/>
    </row>
    <row r="330" spans="1:11">
      <c r="A330" s="75"/>
      <c r="B330" s="75"/>
      <c r="C330" s="75"/>
      <c r="D330" s="75"/>
      <c r="E330" s="75"/>
      <c r="F330" s="75"/>
      <c r="G330" s="75"/>
      <c r="H330" s="75"/>
      <c r="I330" s="75"/>
      <c r="J330" s="75"/>
      <c r="K330" s="75"/>
    </row>
    <row r="331" spans="1:11">
      <c r="A331" s="75"/>
      <c r="B331" s="75"/>
      <c r="C331" s="75"/>
      <c r="D331" s="75"/>
      <c r="E331" s="75"/>
      <c r="F331" s="75"/>
      <c r="G331" s="75"/>
      <c r="H331" s="75"/>
      <c r="I331" s="75"/>
      <c r="J331" s="75"/>
      <c r="K331" s="75"/>
    </row>
    <row r="332" spans="1:11">
      <c r="A332" s="75"/>
      <c r="B332" s="75"/>
      <c r="C332" s="75"/>
      <c r="D332" s="75"/>
      <c r="E332" s="75"/>
      <c r="F332" s="75"/>
      <c r="G332" s="75"/>
      <c r="H332" s="75"/>
      <c r="I332" s="75"/>
      <c r="J332" s="75"/>
      <c r="K332" s="75"/>
    </row>
    <row r="333" spans="1:11">
      <c r="A333" s="75"/>
      <c r="B333" s="75"/>
      <c r="C333" s="75"/>
      <c r="D333" s="75"/>
      <c r="E333" s="75"/>
      <c r="F333" s="75"/>
      <c r="G333" s="75"/>
      <c r="H333" s="75"/>
      <c r="I333" s="75"/>
      <c r="J333" s="75"/>
      <c r="K333" s="75"/>
    </row>
    <row r="334" spans="1:11">
      <c r="A334" s="75"/>
      <c r="B334" s="75"/>
      <c r="C334" s="75"/>
      <c r="D334" s="75"/>
      <c r="E334" s="75"/>
      <c r="F334" s="75"/>
      <c r="G334" s="75"/>
      <c r="H334" s="75"/>
      <c r="I334" s="75"/>
      <c r="J334" s="75"/>
      <c r="K334" s="75"/>
    </row>
    <row r="335" spans="1:11">
      <c r="A335" s="75"/>
      <c r="B335" s="75"/>
      <c r="C335" s="75"/>
      <c r="D335" s="75"/>
      <c r="E335" s="75"/>
      <c r="F335" s="75"/>
      <c r="G335" s="75"/>
      <c r="H335" s="75"/>
      <c r="I335" s="75"/>
      <c r="J335" s="75"/>
      <c r="K335" s="75"/>
    </row>
    <row r="336" spans="1:11">
      <c r="A336" s="75"/>
      <c r="B336" s="75"/>
      <c r="C336" s="75"/>
      <c r="D336" s="75"/>
      <c r="E336" s="75"/>
      <c r="F336" s="75"/>
      <c r="G336" s="75"/>
      <c r="H336" s="75"/>
      <c r="I336" s="75"/>
      <c r="J336" s="75"/>
      <c r="K336" s="75"/>
    </row>
    <row r="337" spans="1:11">
      <c r="A337" s="75"/>
      <c r="B337" s="75"/>
      <c r="C337" s="75"/>
      <c r="D337" s="75"/>
      <c r="E337" s="75"/>
      <c r="F337" s="75"/>
      <c r="G337" s="75"/>
      <c r="H337" s="75"/>
      <c r="I337" s="75"/>
      <c r="J337" s="75"/>
      <c r="K337" s="75"/>
    </row>
    <row r="338" spans="1:11">
      <c r="A338" s="75"/>
      <c r="B338" s="75"/>
      <c r="C338" s="75"/>
      <c r="D338" s="75"/>
      <c r="E338" s="75"/>
      <c r="F338" s="75"/>
      <c r="G338" s="75"/>
      <c r="H338" s="75"/>
      <c r="I338" s="75"/>
      <c r="J338" s="75"/>
      <c r="K338" s="75"/>
    </row>
    <row r="339" spans="1:11">
      <c r="A339" s="75"/>
      <c r="B339" s="75"/>
      <c r="C339" s="75"/>
      <c r="D339" s="75"/>
      <c r="E339" s="75"/>
      <c r="F339" s="75"/>
      <c r="G339" s="75"/>
      <c r="H339" s="75"/>
      <c r="I339" s="75"/>
      <c r="J339" s="75"/>
      <c r="K339" s="75"/>
    </row>
    <row r="340" spans="1:11">
      <c r="A340" s="75"/>
      <c r="B340" s="75"/>
      <c r="C340" s="75"/>
      <c r="D340" s="75"/>
      <c r="E340" s="75"/>
      <c r="F340" s="75"/>
      <c r="G340" s="75"/>
      <c r="H340" s="75"/>
      <c r="I340" s="75"/>
      <c r="J340" s="75"/>
      <c r="K340" s="75"/>
    </row>
    <row r="341" spans="1:11">
      <c r="A341" s="75"/>
      <c r="B341" s="75"/>
      <c r="C341" s="75"/>
      <c r="D341" s="75"/>
      <c r="E341" s="75"/>
      <c r="F341" s="75"/>
      <c r="G341" s="75"/>
      <c r="H341" s="75"/>
      <c r="I341" s="75"/>
      <c r="J341" s="75"/>
      <c r="K341" s="75"/>
    </row>
    <row r="342" spans="1:11">
      <c r="A342" s="75"/>
      <c r="B342" s="75"/>
      <c r="C342" s="75"/>
      <c r="D342" s="75"/>
      <c r="E342" s="75"/>
      <c r="F342" s="75"/>
      <c r="G342" s="75"/>
      <c r="H342" s="75"/>
      <c r="I342" s="75"/>
      <c r="J342" s="75"/>
      <c r="K342" s="75"/>
    </row>
    <row r="343" spans="1:11">
      <c r="A343" s="75"/>
      <c r="B343" s="75"/>
      <c r="C343" s="75"/>
      <c r="D343" s="75"/>
      <c r="E343" s="75"/>
      <c r="F343" s="75"/>
      <c r="G343" s="75"/>
      <c r="H343" s="75"/>
      <c r="I343" s="75"/>
      <c r="J343" s="75"/>
      <c r="K343" s="75"/>
    </row>
    <row r="344" spans="1:11">
      <c r="A344" s="75"/>
      <c r="B344" s="75"/>
      <c r="C344" s="75"/>
      <c r="D344" s="75"/>
      <c r="E344" s="75"/>
      <c r="F344" s="75"/>
      <c r="G344" s="75"/>
      <c r="H344" s="75"/>
      <c r="I344" s="75"/>
      <c r="J344" s="75"/>
      <c r="K344" s="75"/>
    </row>
    <row r="345" spans="1:11">
      <c r="A345" s="75"/>
      <c r="B345" s="75"/>
      <c r="C345" s="75"/>
      <c r="D345" s="75"/>
      <c r="E345" s="75"/>
      <c r="F345" s="75"/>
      <c r="G345" s="75"/>
      <c r="H345" s="75"/>
      <c r="I345" s="75"/>
      <c r="J345" s="75"/>
      <c r="K345" s="75"/>
    </row>
    <row r="346" spans="1:11">
      <c r="A346" s="75"/>
      <c r="B346" s="75"/>
      <c r="C346" s="75"/>
      <c r="D346" s="75"/>
      <c r="E346" s="75"/>
      <c r="F346" s="75"/>
      <c r="G346" s="75"/>
      <c r="H346" s="75"/>
      <c r="I346" s="75"/>
      <c r="J346" s="75"/>
      <c r="K346" s="75"/>
    </row>
    <row r="347" spans="1:11">
      <c r="A347" s="75"/>
      <c r="B347" s="75"/>
      <c r="C347" s="75"/>
      <c r="D347" s="75"/>
      <c r="E347" s="75"/>
      <c r="F347" s="75"/>
      <c r="G347" s="75"/>
      <c r="H347" s="75"/>
      <c r="I347" s="75"/>
      <c r="J347" s="75"/>
      <c r="K347" s="75"/>
    </row>
    <row r="348" spans="1:11">
      <c r="A348" s="75"/>
      <c r="B348" s="75"/>
      <c r="C348" s="75"/>
      <c r="D348" s="75"/>
      <c r="E348" s="75"/>
      <c r="F348" s="75"/>
      <c r="G348" s="75"/>
      <c r="H348" s="75"/>
      <c r="I348" s="75"/>
      <c r="J348" s="75"/>
      <c r="K348" s="75"/>
    </row>
    <row r="349" spans="1:11">
      <c r="A349" s="75"/>
      <c r="B349" s="75"/>
      <c r="C349" s="75"/>
      <c r="D349" s="75"/>
      <c r="E349" s="75"/>
      <c r="F349" s="75"/>
      <c r="G349" s="75"/>
      <c r="H349" s="75"/>
      <c r="I349" s="75"/>
      <c r="J349" s="75"/>
      <c r="K349" s="75"/>
    </row>
    <row r="350" spans="1:11">
      <c r="A350" s="75"/>
      <c r="B350" s="75"/>
      <c r="C350" s="75"/>
      <c r="D350" s="75"/>
      <c r="E350" s="75"/>
      <c r="F350" s="75"/>
      <c r="G350" s="75"/>
      <c r="H350" s="75"/>
      <c r="I350" s="75"/>
      <c r="J350" s="75"/>
      <c r="K350" s="75"/>
    </row>
    <row r="351" spans="1:11">
      <c r="A351" s="75"/>
      <c r="B351" s="75"/>
      <c r="C351" s="75"/>
      <c r="D351" s="75"/>
      <c r="E351" s="75"/>
      <c r="F351" s="75"/>
      <c r="G351" s="75"/>
      <c r="H351" s="75"/>
      <c r="I351" s="75"/>
      <c r="J351" s="75"/>
      <c r="K351" s="75"/>
    </row>
    <row r="352" spans="1:11">
      <c r="A352" s="75"/>
      <c r="B352" s="75"/>
      <c r="C352" s="75"/>
      <c r="D352" s="75"/>
      <c r="E352" s="75"/>
      <c r="F352" s="75"/>
      <c r="G352" s="75"/>
      <c r="H352" s="75"/>
      <c r="I352" s="75"/>
      <c r="J352" s="75"/>
      <c r="K352" s="75"/>
    </row>
    <row r="353" spans="1:11">
      <c r="A353" s="75"/>
      <c r="B353" s="75"/>
      <c r="C353" s="75"/>
      <c r="D353" s="75"/>
      <c r="E353" s="75"/>
      <c r="F353" s="75"/>
      <c r="G353" s="75"/>
      <c r="H353" s="75"/>
      <c r="I353" s="75"/>
      <c r="J353" s="75"/>
      <c r="K353" s="75"/>
    </row>
    <row r="354" spans="1:11">
      <c r="A354" s="75"/>
      <c r="B354" s="75"/>
      <c r="C354" s="75"/>
      <c r="D354" s="75"/>
      <c r="E354" s="75"/>
      <c r="F354" s="75"/>
      <c r="G354" s="75"/>
      <c r="H354" s="75"/>
      <c r="I354" s="75"/>
      <c r="J354" s="75"/>
      <c r="K354" s="75"/>
    </row>
    <row r="355" spans="1:11">
      <c r="A355" s="75"/>
      <c r="B355" s="75"/>
      <c r="C355" s="75"/>
      <c r="D355" s="75"/>
      <c r="E355" s="75"/>
      <c r="F355" s="75"/>
      <c r="G355" s="75"/>
      <c r="H355" s="75"/>
      <c r="I355" s="75"/>
      <c r="J355" s="75"/>
      <c r="K355" s="75"/>
    </row>
    <row r="356" spans="1:11">
      <c r="A356" s="75"/>
      <c r="B356" s="75"/>
      <c r="C356" s="75"/>
      <c r="D356" s="75"/>
      <c r="E356" s="75"/>
      <c r="F356" s="75"/>
      <c r="G356" s="75"/>
      <c r="H356" s="75"/>
      <c r="I356" s="75"/>
      <c r="J356" s="75"/>
      <c r="K356" s="75"/>
    </row>
    <row r="357" spans="1:11">
      <c r="A357" s="75"/>
      <c r="B357" s="75"/>
      <c r="C357" s="75"/>
      <c r="D357" s="75"/>
      <c r="E357" s="75"/>
      <c r="F357" s="75"/>
      <c r="G357" s="75"/>
      <c r="H357" s="75"/>
      <c r="I357" s="75"/>
      <c r="J357" s="75"/>
      <c r="K357" s="75"/>
    </row>
    <row r="358" spans="1:11">
      <c r="A358" s="75"/>
      <c r="B358" s="75"/>
      <c r="C358" s="75"/>
      <c r="D358" s="75"/>
      <c r="E358" s="75"/>
      <c r="F358" s="75"/>
      <c r="G358" s="75"/>
      <c r="H358" s="75"/>
      <c r="I358" s="75"/>
      <c r="J358" s="75"/>
      <c r="K358" s="75"/>
    </row>
    <row r="359" spans="1:11">
      <c r="A359" s="75"/>
      <c r="B359" s="75"/>
      <c r="C359" s="75"/>
      <c r="D359" s="75"/>
      <c r="E359" s="75"/>
      <c r="F359" s="75"/>
      <c r="G359" s="75"/>
      <c r="H359" s="75"/>
      <c r="I359" s="75"/>
      <c r="J359" s="75"/>
      <c r="K359" s="75"/>
    </row>
    <row r="360" spans="1:11">
      <c r="A360" s="75"/>
      <c r="B360" s="75"/>
      <c r="C360" s="75"/>
      <c r="D360" s="75"/>
      <c r="E360" s="75"/>
      <c r="F360" s="75"/>
      <c r="G360" s="75"/>
      <c r="H360" s="75"/>
      <c r="I360" s="75"/>
      <c r="J360" s="75"/>
      <c r="K360" s="75"/>
    </row>
    <row r="361" spans="1:11">
      <c r="A361" s="75"/>
      <c r="B361" s="75"/>
      <c r="C361" s="75"/>
      <c r="D361" s="75"/>
      <c r="E361" s="75"/>
      <c r="F361" s="75"/>
      <c r="G361" s="75"/>
      <c r="H361" s="75"/>
      <c r="I361" s="75"/>
      <c r="J361" s="75"/>
      <c r="K361" s="75"/>
    </row>
    <row r="362" spans="1:11">
      <c r="A362" s="75"/>
      <c r="B362" s="75"/>
      <c r="C362" s="75"/>
      <c r="D362" s="75"/>
      <c r="E362" s="75"/>
      <c r="F362" s="75"/>
      <c r="G362" s="75"/>
      <c r="H362" s="75"/>
      <c r="I362" s="75"/>
      <c r="J362" s="75"/>
      <c r="K362" s="75"/>
    </row>
    <row r="363" spans="1:11">
      <c r="A363" s="75"/>
      <c r="B363" s="75"/>
      <c r="C363" s="75"/>
      <c r="D363" s="75"/>
      <c r="E363" s="75"/>
      <c r="F363" s="75"/>
      <c r="G363" s="75"/>
      <c r="H363" s="75"/>
      <c r="I363" s="75"/>
      <c r="J363" s="75"/>
      <c r="K363" s="75"/>
    </row>
    <row r="364" spans="1:11">
      <c r="A364" s="75"/>
      <c r="B364" s="75"/>
      <c r="C364" s="75"/>
      <c r="D364" s="75"/>
      <c r="E364" s="75"/>
      <c r="F364" s="75"/>
      <c r="G364" s="75"/>
      <c r="H364" s="75"/>
      <c r="I364" s="75"/>
      <c r="J364" s="75"/>
      <c r="K364" s="75"/>
    </row>
    <row r="365" spans="1:11">
      <c r="A365" s="75"/>
      <c r="B365" s="75"/>
      <c r="C365" s="75"/>
      <c r="D365" s="75"/>
      <c r="E365" s="75"/>
      <c r="F365" s="75"/>
      <c r="G365" s="75"/>
      <c r="H365" s="75"/>
      <c r="I365" s="75"/>
      <c r="J365" s="75"/>
      <c r="K365" s="75"/>
    </row>
    <row r="366" spans="1:11">
      <c r="A366" s="75"/>
      <c r="B366" s="75"/>
      <c r="C366" s="75"/>
      <c r="D366" s="75"/>
      <c r="E366" s="75"/>
      <c r="F366" s="75"/>
      <c r="G366" s="75"/>
      <c r="H366" s="75"/>
      <c r="I366" s="75"/>
      <c r="J366" s="75"/>
      <c r="K366" s="75"/>
    </row>
    <row r="367" spans="1:11">
      <c r="A367" s="75"/>
      <c r="B367" s="75"/>
      <c r="C367" s="75"/>
      <c r="D367" s="75"/>
      <c r="E367" s="75"/>
      <c r="F367" s="75"/>
      <c r="G367" s="75"/>
      <c r="H367" s="75"/>
      <c r="I367" s="75"/>
      <c r="J367" s="75"/>
      <c r="K367" s="75"/>
    </row>
    <row r="368" spans="1:11">
      <c r="A368" s="75"/>
      <c r="B368" s="75"/>
      <c r="C368" s="75"/>
      <c r="D368" s="75"/>
      <c r="E368" s="75"/>
      <c r="F368" s="75"/>
      <c r="G368" s="75"/>
      <c r="H368" s="75"/>
      <c r="I368" s="75"/>
      <c r="J368" s="75"/>
      <c r="K368" s="75"/>
    </row>
    <row r="369" spans="1:11">
      <c r="A369" s="75"/>
      <c r="B369" s="75"/>
      <c r="C369" s="75"/>
      <c r="D369" s="75"/>
      <c r="E369" s="75"/>
      <c r="F369" s="75"/>
      <c r="G369" s="75"/>
      <c r="H369" s="75"/>
      <c r="I369" s="75"/>
      <c r="J369" s="75"/>
      <c r="K369" s="75"/>
    </row>
    <row r="370" spans="1:11">
      <c r="A370" s="75"/>
      <c r="B370" s="75"/>
      <c r="C370" s="75"/>
      <c r="D370" s="75"/>
      <c r="E370" s="75"/>
      <c r="F370" s="75"/>
      <c r="G370" s="75"/>
      <c r="H370" s="75"/>
      <c r="I370" s="75"/>
      <c r="J370" s="75"/>
      <c r="K370" s="75"/>
    </row>
    <row r="371" spans="1:11">
      <c r="A371" s="75"/>
      <c r="B371" s="75"/>
      <c r="C371" s="75"/>
      <c r="D371" s="75"/>
      <c r="E371" s="75"/>
      <c r="F371" s="75"/>
      <c r="G371" s="75"/>
      <c r="H371" s="75"/>
      <c r="I371" s="75"/>
      <c r="J371" s="75"/>
      <c r="K371" s="75"/>
    </row>
    <row r="372" spans="1:11">
      <c r="A372" s="75"/>
      <c r="B372" s="75"/>
      <c r="C372" s="75"/>
      <c r="D372" s="75"/>
      <c r="E372" s="75"/>
      <c r="F372" s="75"/>
      <c r="G372" s="75"/>
      <c r="H372" s="75"/>
      <c r="I372" s="75"/>
      <c r="J372" s="75"/>
      <c r="K372" s="75"/>
    </row>
    <row r="373" spans="1:11">
      <c r="A373" s="75"/>
      <c r="B373" s="75"/>
      <c r="C373" s="75"/>
      <c r="D373" s="75"/>
      <c r="E373" s="75"/>
      <c r="F373" s="75"/>
      <c r="G373" s="75"/>
      <c r="H373" s="75"/>
      <c r="I373" s="75"/>
      <c r="J373" s="75"/>
      <c r="K373" s="75"/>
    </row>
    <row r="374" spans="1:11">
      <c r="A374" s="75"/>
      <c r="B374" s="75"/>
      <c r="C374" s="75"/>
      <c r="D374" s="75"/>
      <c r="E374" s="75"/>
      <c r="F374" s="75"/>
      <c r="G374" s="75"/>
      <c r="H374" s="75"/>
      <c r="I374" s="75"/>
      <c r="J374" s="75"/>
      <c r="K374" s="75"/>
    </row>
    <row r="375" spans="1:11">
      <c r="A375" s="75"/>
      <c r="B375" s="75"/>
      <c r="C375" s="75"/>
      <c r="D375" s="75"/>
      <c r="E375" s="75"/>
      <c r="F375" s="75"/>
      <c r="G375" s="75"/>
      <c r="H375" s="75"/>
      <c r="I375" s="75"/>
      <c r="J375" s="75"/>
      <c r="K375" s="75"/>
    </row>
    <row r="376" spans="1:11">
      <c r="A376" s="75"/>
      <c r="B376" s="75"/>
      <c r="C376" s="75"/>
      <c r="D376" s="75"/>
      <c r="E376" s="75"/>
      <c r="F376" s="75"/>
      <c r="G376" s="75"/>
      <c r="H376" s="75"/>
      <c r="I376" s="75"/>
      <c r="J376" s="75"/>
      <c r="K376" s="75"/>
    </row>
    <row r="377" spans="1:11">
      <c r="A377" s="75"/>
      <c r="B377" s="75"/>
      <c r="C377" s="75"/>
      <c r="D377" s="75"/>
      <c r="E377" s="75"/>
      <c r="F377" s="75"/>
      <c r="G377" s="75"/>
      <c r="H377" s="75"/>
      <c r="I377" s="75"/>
      <c r="J377" s="75"/>
      <c r="K377" s="75"/>
    </row>
    <row r="378" spans="1:11">
      <c r="A378" s="75"/>
      <c r="B378" s="75"/>
      <c r="C378" s="75"/>
      <c r="D378" s="75"/>
      <c r="E378" s="75"/>
      <c r="F378" s="75"/>
      <c r="G378" s="75"/>
      <c r="H378" s="75"/>
      <c r="I378" s="75"/>
      <c r="J378" s="75"/>
      <c r="K378" s="75"/>
    </row>
    <row r="379" spans="1:11">
      <c r="A379" s="75"/>
      <c r="B379" s="75"/>
      <c r="C379" s="75"/>
      <c r="D379" s="75"/>
      <c r="E379" s="75"/>
      <c r="F379" s="75"/>
      <c r="G379" s="75"/>
      <c r="H379" s="75"/>
      <c r="I379" s="75"/>
      <c r="J379" s="75"/>
      <c r="K379" s="75"/>
    </row>
    <row r="380" spans="1:11">
      <c r="A380" s="75"/>
      <c r="B380" s="75"/>
      <c r="C380" s="75"/>
      <c r="D380" s="75"/>
      <c r="E380" s="75"/>
      <c r="F380" s="75"/>
      <c r="G380" s="75"/>
      <c r="H380" s="75"/>
      <c r="I380" s="75"/>
      <c r="J380" s="75"/>
      <c r="K380" s="75"/>
    </row>
    <row r="381" spans="1:11">
      <c r="A381" s="75"/>
      <c r="B381" s="75"/>
      <c r="C381" s="75"/>
      <c r="D381" s="75"/>
      <c r="E381" s="75"/>
      <c r="F381" s="75"/>
      <c r="G381" s="75"/>
      <c r="H381" s="75"/>
      <c r="I381" s="75"/>
      <c r="J381" s="75"/>
      <c r="K381" s="75"/>
    </row>
    <row r="382" spans="1:11">
      <c r="A382" s="75"/>
      <c r="B382" s="75"/>
      <c r="C382" s="75"/>
      <c r="D382" s="75"/>
      <c r="E382" s="75"/>
      <c r="F382" s="75"/>
      <c r="G382" s="75"/>
      <c r="H382" s="75"/>
      <c r="I382" s="75"/>
      <c r="J382" s="75"/>
      <c r="K382" s="75"/>
    </row>
    <row r="383" spans="1:11">
      <c r="A383" s="75"/>
      <c r="B383" s="75"/>
      <c r="C383" s="75"/>
      <c r="D383" s="75"/>
      <c r="E383" s="75"/>
      <c r="F383" s="75"/>
      <c r="G383" s="75"/>
      <c r="H383" s="75"/>
      <c r="I383" s="75"/>
      <c r="J383" s="75"/>
      <c r="K383" s="75"/>
    </row>
    <row r="384" spans="1:11">
      <c r="A384" s="75"/>
      <c r="B384" s="75"/>
      <c r="C384" s="75"/>
      <c r="D384" s="75"/>
      <c r="E384" s="75"/>
      <c r="F384" s="75"/>
      <c r="G384" s="75"/>
      <c r="H384" s="75"/>
      <c r="I384" s="75"/>
      <c r="J384" s="75"/>
      <c r="K384" s="75"/>
    </row>
    <row r="385" spans="1:11">
      <c r="A385" s="75"/>
      <c r="B385" s="75"/>
      <c r="C385" s="75"/>
      <c r="D385" s="75"/>
      <c r="E385" s="75"/>
      <c r="F385" s="75"/>
      <c r="G385" s="75"/>
      <c r="H385" s="75"/>
      <c r="I385" s="75"/>
      <c r="J385" s="75"/>
      <c r="K385" s="75"/>
    </row>
    <row r="386" spans="1:11">
      <c r="A386" s="75"/>
      <c r="B386" s="75"/>
      <c r="C386" s="75"/>
      <c r="D386" s="75"/>
      <c r="E386" s="75"/>
      <c r="F386" s="75"/>
      <c r="G386" s="75"/>
      <c r="H386" s="75"/>
      <c r="I386" s="75"/>
      <c r="J386" s="75"/>
      <c r="K386" s="75"/>
    </row>
    <row r="387" spans="1:11">
      <c r="A387" s="75"/>
      <c r="B387" s="75"/>
      <c r="C387" s="75"/>
      <c r="D387" s="75"/>
      <c r="E387" s="75"/>
      <c r="F387" s="75"/>
      <c r="G387" s="75"/>
      <c r="H387" s="75"/>
      <c r="I387" s="75"/>
      <c r="J387" s="75"/>
      <c r="K387" s="75"/>
    </row>
    <row r="388" spans="1:11">
      <c r="A388" s="75"/>
      <c r="B388" s="75"/>
      <c r="C388" s="75"/>
      <c r="D388" s="75"/>
      <c r="E388" s="75"/>
      <c r="F388" s="75"/>
      <c r="G388" s="75"/>
      <c r="H388" s="75"/>
      <c r="I388" s="75"/>
      <c r="J388" s="75"/>
      <c r="K388" s="75"/>
    </row>
    <row r="389" spans="1:11">
      <c r="A389" s="75"/>
      <c r="B389" s="75"/>
      <c r="C389" s="75"/>
      <c r="D389" s="75"/>
      <c r="E389" s="75"/>
      <c r="F389" s="75"/>
      <c r="G389" s="75"/>
      <c r="H389" s="75"/>
      <c r="I389" s="75"/>
      <c r="J389" s="75"/>
      <c r="K389" s="75"/>
    </row>
    <row r="390" spans="1:11">
      <c r="A390" s="75"/>
      <c r="B390" s="75"/>
      <c r="C390" s="75"/>
      <c r="D390" s="75"/>
      <c r="E390" s="75"/>
      <c r="F390" s="75"/>
      <c r="G390" s="75"/>
      <c r="H390" s="75"/>
      <c r="I390" s="75"/>
      <c r="J390" s="75"/>
      <c r="K390" s="75"/>
    </row>
    <row r="391" spans="1:11">
      <c r="A391" s="75"/>
      <c r="B391" s="75"/>
      <c r="C391" s="75"/>
      <c r="D391" s="75"/>
      <c r="E391" s="75"/>
      <c r="F391" s="75"/>
      <c r="G391" s="75"/>
      <c r="H391" s="75"/>
      <c r="I391" s="75"/>
      <c r="J391" s="75"/>
      <c r="K391" s="75"/>
    </row>
    <row r="392" spans="1:11">
      <c r="A392" s="75"/>
      <c r="B392" s="75"/>
      <c r="C392" s="75"/>
      <c r="D392" s="75"/>
      <c r="E392" s="75"/>
      <c r="F392" s="75"/>
      <c r="G392" s="75"/>
      <c r="H392" s="75"/>
      <c r="I392" s="75"/>
      <c r="J392" s="75"/>
      <c r="K392" s="75"/>
    </row>
    <row r="393" spans="1:11">
      <c r="A393" s="75"/>
      <c r="B393" s="75"/>
      <c r="C393" s="75"/>
      <c r="D393" s="75"/>
      <c r="E393" s="75"/>
      <c r="F393" s="75"/>
      <c r="G393" s="75"/>
      <c r="H393" s="75"/>
      <c r="I393" s="75"/>
      <c r="J393" s="75"/>
      <c r="K393" s="75"/>
    </row>
    <row r="394" spans="1:11">
      <c r="A394" s="75"/>
      <c r="B394" s="75"/>
      <c r="C394" s="75"/>
      <c r="D394" s="75"/>
      <c r="E394" s="75"/>
      <c r="F394" s="75"/>
      <c r="G394" s="75"/>
      <c r="H394" s="75"/>
      <c r="I394" s="75"/>
      <c r="J394" s="75"/>
      <c r="K394" s="75"/>
    </row>
    <row r="395" spans="1:11">
      <c r="A395" s="75"/>
      <c r="B395" s="75"/>
      <c r="C395" s="75"/>
      <c r="D395" s="75"/>
      <c r="E395" s="75"/>
      <c r="F395" s="75"/>
      <c r="G395" s="75"/>
      <c r="H395" s="75"/>
      <c r="I395" s="75"/>
      <c r="J395" s="75"/>
      <c r="K395" s="75"/>
    </row>
    <row r="396" spans="1:11">
      <c r="A396" s="75"/>
      <c r="B396" s="75"/>
      <c r="C396" s="75"/>
      <c r="D396" s="75"/>
      <c r="E396" s="75"/>
      <c r="F396" s="75"/>
      <c r="G396" s="75"/>
      <c r="H396" s="75"/>
      <c r="I396" s="75"/>
      <c r="J396" s="75"/>
      <c r="K396" s="75"/>
    </row>
    <row r="397" spans="1:11">
      <c r="A397" s="75"/>
      <c r="B397" s="75"/>
      <c r="C397" s="75"/>
      <c r="D397" s="75"/>
      <c r="E397" s="75"/>
      <c r="F397" s="75"/>
      <c r="G397" s="75"/>
      <c r="H397" s="75"/>
      <c r="I397" s="75"/>
      <c r="J397" s="75"/>
      <c r="K397" s="75"/>
    </row>
    <row r="398" spans="1:11">
      <c r="A398" s="75"/>
      <c r="B398" s="75"/>
      <c r="C398" s="75"/>
      <c r="D398" s="75"/>
      <c r="E398" s="75"/>
      <c r="F398" s="75"/>
      <c r="G398" s="75"/>
      <c r="H398" s="75"/>
      <c r="I398" s="75"/>
      <c r="J398" s="75"/>
      <c r="K398" s="75"/>
    </row>
    <row r="399" spans="1:11">
      <c r="A399" s="75"/>
      <c r="B399" s="75"/>
      <c r="C399" s="75"/>
      <c r="D399" s="75"/>
      <c r="E399" s="75"/>
      <c r="F399" s="75"/>
      <c r="G399" s="75"/>
      <c r="H399" s="75"/>
      <c r="I399" s="75"/>
      <c r="J399" s="75"/>
      <c r="K399" s="75"/>
    </row>
    <row r="400" spans="1:11">
      <c r="A400" s="75"/>
      <c r="B400" s="75"/>
      <c r="C400" s="75"/>
      <c r="D400" s="75"/>
      <c r="E400" s="75"/>
      <c r="F400" s="75"/>
      <c r="G400" s="75"/>
      <c r="H400" s="75"/>
      <c r="I400" s="75"/>
      <c r="J400" s="75"/>
      <c r="K400" s="75"/>
    </row>
    <row r="401" spans="1:11">
      <c r="A401" s="75"/>
      <c r="B401" s="75"/>
      <c r="C401" s="75"/>
      <c r="D401" s="75"/>
      <c r="E401" s="75"/>
      <c r="F401" s="75"/>
      <c r="G401" s="75"/>
      <c r="H401" s="75"/>
      <c r="I401" s="75"/>
      <c r="J401" s="75"/>
      <c r="K401" s="75"/>
    </row>
  </sheetData>
  <customSheetViews>
    <customSheetView guid="{28784157-4EC3-4007-954F-95FA853A7F47}" scale="75" showPageBreaks="1" fitToPage="1" showRuler="0">
      <selection sqref="A1:H1"/>
      <pageMargins left="0.5" right="0.5" top="1" bottom="0.5" header="0.5" footer="0.5"/>
      <printOptions horizontalCentered="1"/>
      <pageSetup scale="53" orientation="portrait" r:id="rId1"/>
      <headerFooter alignWithMargins="0"/>
    </customSheetView>
    <customSheetView guid="{D8BEF0E3-EED3-4DA6-93A2-D62A3C7751B3}" scale="75" fitToPage="1" showRuler="0">
      <selection sqref="A1:I1"/>
      <pageMargins left="0.5" right="0.5" top="1" bottom="0.5" header="0.5" footer="0.5"/>
      <printOptions horizontalCentered="1"/>
      <pageSetup scale="53" orientation="portrait" r:id="rId2"/>
      <headerFooter alignWithMargins="0"/>
    </customSheetView>
    <customSheetView guid="{1FD82FDD-08B3-45D2-8EF1-B2A8FEBCA5D5}" showPageBreaks="1" fitToPage="1" printArea="1" showRuler="0">
      <selection sqref="A1:I1"/>
      <pageMargins left="0.5" right="0.5" top="1" bottom="0.5" header="0.5" footer="0.5"/>
      <printOptions horizontalCentered="1"/>
      <pageSetup scale="53" orientation="portrait" r:id="rId3"/>
      <headerFooter alignWithMargins="0"/>
    </customSheetView>
    <customSheetView guid="{ED0078E7-B6E2-4668-A7FA-6DBEB081B675}" showPageBreaks="1" fitToPage="1" showRuler="0">
      <pageMargins left="0.5" right="0.5" top="1" bottom="0.5" header="0.5" footer="0.5"/>
      <printOptions horizontalCentered="1"/>
      <pageSetup scale="19" orientation="portrait" r:id="rId4"/>
      <headerFooter alignWithMargins="0"/>
    </customSheetView>
    <customSheetView guid="{FD7E503C-ABB7-4CF2-A9E8-6C671B4A7BE3}" scale="75" fitToPage="1" showRuler="0">
      <selection activeCell="C20" sqref="C20"/>
      <pageMargins left="0.5" right="0.5" top="1" bottom="0.5" header="0.5" footer="0.5"/>
      <printOptions horizontalCentered="1"/>
      <pageSetup scale="53" orientation="portrait" r:id="rId5"/>
      <headerFooter alignWithMargins="0"/>
    </customSheetView>
    <customSheetView guid="{A70E3E5A-FAD7-411A-8FC6-3294140D6819}" scale="75" fitToPage="1">
      <selection activeCell="C20" sqref="C20"/>
      <pageMargins left="0.5" right="0.5" top="1" bottom="0.5" header="0.5" footer="0.5"/>
      <printOptions horizontalCentered="1"/>
      <pageSetup scale="53" orientation="portrait" r:id="rId6"/>
      <headerFooter alignWithMargins="0"/>
    </customSheetView>
    <customSheetView guid="{A81FEB52-F53B-4239-B480-8C3A97F087C9}" scale="75" showPageBreaks="1" fitToPage="1" showRuler="0" topLeftCell="A67">
      <selection activeCell="F53" sqref="F53"/>
      <pageMargins left="0.5" right="0.5" top="1" bottom="0.5" header="0.5" footer="0.5"/>
      <printOptions horizontalCentered="1"/>
      <pageSetup scale="53" orientation="portrait" r:id="rId7"/>
      <headerFooter alignWithMargins="0"/>
    </customSheetView>
    <customSheetView guid="{194EE32D-1C98-4374-BB7C-2BD491970D6F}" scale="75" fitToPage="1" showRuler="0">
      <selection activeCell="F53" sqref="F53"/>
      <pageMargins left="0.5" right="0.5" top="0.5" bottom="0.5" header="0.5" footer="0.5"/>
      <printOptions horizontalCentered="1"/>
      <pageSetup scale="53" orientation="portrait" r:id="rId8"/>
      <headerFooter alignWithMargins="0"/>
    </customSheetView>
    <customSheetView guid="{FAAD9AAC-1337-43AB-BF1F-CCF9DFCF5B78}" scale="75" showPageBreaks="1" fitToPage="1" showRuler="0">
      <selection activeCell="F53" sqref="F53"/>
      <pageMargins left="0.5" right="0.5" top="0.5" bottom="0.5" header="0.5" footer="0.5"/>
      <printOptions horizontalCentered="1"/>
      <pageSetup scale="53" orientation="portrait" r:id="rId9"/>
      <headerFooter alignWithMargins="0"/>
    </customSheetView>
    <customSheetView guid="{DC91DEF3-837B-4BB9-A81E-3B78C5914E6C}" scale="75" showPageBreaks="1" fitToPage="1" hiddenRows="1" showRuler="0">
      <selection activeCell="G9" sqref="G9"/>
      <pageMargins left="0.5" right="0.5" top="0.5" bottom="0.5" header="0.5" footer="0.5"/>
      <printOptions horizontalCentered="1"/>
      <pageSetup scale="53" orientation="portrait" r:id="rId10"/>
      <headerFooter alignWithMargins="0">
        <oddHeader>&amp;R&amp;12Page &amp;P of &amp;N</oddHeader>
      </headerFooter>
    </customSheetView>
    <customSheetView guid="{71B42B22-A376-44B5-B0C1-23FC1AA3DBA2}" scale="75" fitToPage="1" hiddenRows="1" showRuler="0">
      <selection activeCell="D6" sqref="D6"/>
      <pageMargins left="0.5" right="0.5" top="0.5" bottom="0.5" header="0.5" footer="0.5"/>
      <printOptions horizontalCentered="1"/>
      <pageSetup scale="53" orientation="portrait" r:id="rId11"/>
      <headerFooter alignWithMargins="0">
        <oddHeader>&amp;R&amp;14Page &amp;P of &amp;N</oddHeader>
      </headerFooter>
    </customSheetView>
    <customSheetView guid="{28948E05-8F34-4F1E-96FB-A80A6A844600}" scale="75" showPageBreaks="1" fitToPage="1" showRuler="0">
      <selection activeCell="D6" sqref="D6"/>
      <pageMargins left="0.5" right="0.5" top="0.5" bottom="0.5" header="0.5" footer="0.5"/>
      <printOptions horizontalCentered="1"/>
      <pageSetup scale="53" orientation="portrait" r:id="rId12"/>
      <headerFooter alignWithMargins="0">
        <oddHeader>&amp;R&amp;12Page &amp;P of &amp;N</oddHeader>
      </headerFooter>
    </customSheetView>
    <customSheetView guid="{B647CB7F-C846-4278-B6B1-1EF7F3C004F5}" scale="75" fitToPage="1" showRuler="0">
      <selection activeCell="D6" sqref="D6"/>
      <pageMargins left="0.5" right="0.5" top="0.5" bottom="0.5" header="0.5" footer="0.5"/>
      <printOptions horizontalCentered="1"/>
      <pageSetup scale="53" orientation="portrait" r:id="rId13"/>
      <headerFooter alignWithMargins="0">
        <oddHeader>&amp;R&amp;12Page &amp;P of &amp;N</oddHeader>
      </headerFooter>
    </customSheetView>
    <customSheetView guid="{63011E91-4609-4523-98FE-FD252E915668}" scale="60" showPageBreaks="1" fitToPage="1" view="pageBreakPreview" showRuler="0" topLeftCell="A55">
      <selection activeCell="D6" sqref="D6"/>
      <pageMargins left="0.5" right="0.5" top="0.5" bottom="0.5" header="0.5" footer="0.5"/>
      <printOptions horizontalCentered="1"/>
      <pageSetup scale="53" orientation="portrait" r:id="rId14"/>
      <headerFooter alignWithMargins="0">
        <oddHeader>&amp;R&amp;12Page &amp;P of &amp;N</oddHeader>
      </headerFooter>
    </customSheetView>
    <customSheetView guid="{89D6D754-9FAD-4B1E-BFC9-D7DA3E200442}" scale="75" showPageBreaks="1" fitToPage="1" showRuler="0">
      <selection activeCell="F53" sqref="F53"/>
      <pageMargins left="0.5" right="0.5" top="0.5" bottom="0.5" header="0.5" footer="0.5"/>
      <printOptions horizontalCentered="1"/>
      <pageSetup scale="53" orientation="portrait" r:id="rId15"/>
      <headerFooter alignWithMargins="0"/>
    </customSheetView>
    <customSheetView guid="{E7F1E0E5-1D7C-48D2-913C-9A4D943FD596}" scale="75" fitToPage="1" showRuler="0">
      <selection activeCell="C20" sqref="C20"/>
      <pageMargins left="0.5" right="0.5" top="1" bottom="0.5" header="0.5" footer="0.5"/>
      <printOptions horizontalCentered="1"/>
      <pageSetup scale="53" orientation="portrait" r:id="rId16"/>
      <headerFooter alignWithMargins="0"/>
    </customSheetView>
    <customSheetView guid="{76AF1A38-1189-4611-8170-5335B5AAF328}" scale="75" showPageBreaks="1" fitToPage="1" showRuler="0">
      <selection sqref="A1:H1"/>
      <pageMargins left="0.5" right="0.5" top="1" bottom="0.5" header="0.5" footer="0.5"/>
      <printOptions horizontalCentered="1"/>
      <pageSetup scale="53" orientation="portrait" r:id="rId17"/>
      <headerFooter alignWithMargins="0"/>
    </customSheetView>
    <customSheetView guid="{7FCEE676-C154-49A3-B796-8F613C81D3AD}" scale="75" fitToPage="1" showRuler="0">
      <selection sqref="A1:I1"/>
      <pageMargins left="0.5" right="0.5" top="1" bottom="0.5" header="0.5" footer="0.5"/>
      <printOptions horizontalCentered="1"/>
      <pageSetup scale="53" orientation="portrait" r:id="rId18"/>
      <headerFooter alignWithMargins="0"/>
    </customSheetView>
    <customSheetView guid="{C6D831A4-911D-42E4-9AAA-717238FD9494}" scale="75" showPageBreaks="1" fitToPage="1" showRuler="0" topLeftCell="A70">
      <selection sqref="A1:I1"/>
      <pageMargins left="0.5" right="0.5" top="1" bottom="0.5" header="0.5" footer="0.5"/>
      <printOptions horizontalCentered="1"/>
      <pageSetup scale="53" orientation="portrait" r:id="rId19"/>
      <headerFooter alignWithMargins="0"/>
    </customSheetView>
    <customSheetView guid="{B3BF4994-D3F5-485B-A5E3-7693343E0E03}" scale="75" fitToPage="1" showRuler="0">
      <selection activeCell="M1" sqref="M1:M65536"/>
      <pageMargins left="0.5" right="0.5" top="1" bottom="0.5" header="0.5" footer="0.5"/>
      <printOptions horizontalCentered="1"/>
      <pageSetup scale="53" orientation="portrait" r:id="rId20"/>
      <headerFooter alignWithMargins="0"/>
    </customSheetView>
  </customSheetViews>
  <mergeCells count="2">
    <mergeCell ref="A1:I1"/>
    <mergeCell ref="A3:I3"/>
  </mergeCells>
  <phoneticPr fontId="0" type="noConversion"/>
  <printOptions horizontalCentered="1"/>
  <pageMargins left="0.5" right="0.5" top="1" bottom="0.5" header="0.5" footer="0.5"/>
  <pageSetup scale="53" orientation="portrait" r:id="rId2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01"/>
  <sheetViews>
    <sheetView showRuler="0" view="pageBreakPreview" zoomScale="90" zoomScaleNormal="100" zoomScaleSheetLayoutView="90" workbookViewId="0"/>
  </sheetViews>
  <sheetFormatPr defaultRowHeight="12.75"/>
  <cols>
    <col min="1" max="1" width="6.42578125" customWidth="1"/>
    <col min="2" max="2" width="4.28515625" customWidth="1"/>
    <col min="3" max="3" width="58" customWidth="1"/>
    <col min="4" max="4" width="22.5703125" customWidth="1"/>
    <col min="5" max="5" width="14.140625" customWidth="1"/>
    <col min="6" max="6" width="27.85546875" customWidth="1"/>
    <col min="7" max="7" width="17" customWidth="1"/>
    <col min="8" max="8" width="15.28515625" customWidth="1"/>
    <col min="9" max="9" width="14.42578125" customWidth="1"/>
    <col min="10" max="10" width="13.7109375" customWidth="1"/>
    <col min="11" max="11" width="11.85546875" customWidth="1"/>
    <col min="12" max="12" width="9.7109375" customWidth="1"/>
    <col min="13" max="16" width="8.7109375" customWidth="1"/>
    <col min="17" max="17" width="9.7109375" customWidth="1"/>
  </cols>
  <sheetData>
    <row r="1" spans="1:17" ht="21" customHeight="1">
      <c r="A1" s="53"/>
      <c r="B1" s="5"/>
      <c r="C1" s="75"/>
      <c r="D1" s="6"/>
      <c r="E1" s="332"/>
      <c r="F1" s="333"/>
      <c r="G1" s="53" t="str">
        <f>+'ATT H-3F'!A4</f>
        <v>Old Dominion Electric Cooperative</v>
      </c>
      <c r="H1" s="75"/>
      <c r="I1" s="75"/>
      <c r="J1" s="75"/>
      <c r="K1" s="75"/>
      <c r="L1" s="79"/>
      <c r="M1" s="79"/>
      <c r="N1" s="79"/>
      <c r="O1" s="79"/>
      <c r="P1" s="79"/>
      <c r="Q1" s="79"/>
    </row>
    <row r="2" spans="1:17" ht="21" customHeight="1">
      <c r="A2" s="118"/>
      <c r="B2" s="5"/>
      <c r="C2" s="75"/>
      <c r="D2" s="6"/>
      <c r="E2" s="332"/>
      <c r="F2" s="333"/>
      <c r="G2" s="75"/>
      <c r="H2" s="75"/>
      <c r="I2" s="75"/>
      <c r="J2" s="75"/>
      <c r="K2" s="75"/>
      <c r="L2" s="79"/>
      <c r="M2" s="79"/>
      <c r="N2" s="79"/>
      <c r="O2" s="79"/>
      <c r="P2" s="79"/>
      <c r="Q2" s="145"/>
    </row>
    <row r="3" spans="1:17" ht="21" customHeight="1">
      <c r="A3" s="118"/>
      <c r="B3" s="5"/>
      <c r="C3" s="75"/>
      <c r="D3" s="6"/>
      <c r="E3" s="332"/>
      <c r="F3" s="333"/>
      <c r="G3" s="372" t="s">
        <v>10</v>
      </c>
      <c r="H3" s="75"/>
      <c r="I3" s="75"/>
      <c r="J3" s="75"/>
      <c r="K3" s="75"/>
      <c r="L3" s="79"/>
      <c r="M3" s="79"/>
      <c r="N3" s="79"/>
      <c r="O3" s="79"/>
      <c r="P3" s="79"/>
      <c r="Q3" s="145"/>
    </row>
    <row r="4" spans="1:17" ht="21" thickBot="1">
      <c r="A4" s="99" t="s">
        <v>293</v>
      </c>
      <c r="B4" s="5"/>
      <c r="C4" s="75"/>
      <c r="D4" s="6"/>
      <c r="E4" s="332"/>
      <c r="F4" s="333"/>
      <c r="G4" s="75"/>
      <c r="H4" s="75"/>
      <c r="I4" s="75"/>
      <c r="J4" s="75"/>
      <c r="K4" s="75"/>
      <c r="L4" s="79"/>
      <c r="M4" s="79"/>
      <c r="N4" s="79"/>
      <c r="O4" s="79"/>
      <c r="P4" s="79"/>
      <c r="Q4" s="79"/>
    </row>
    <row r="5" spans="1:17" ht="26.25">
      <c r="A5" s="645" t="s">
        <v>390</v>
      </c>
      <c r="B5" s="646"/>
      <c r="C5" s="646"/>
      <c r="D5" s="646"/>
      <c r="E5" s="646"/>
      <c r="F5" s="647"/>
      <c r="G5" s="407" t="s">
        <v>177</v>
      </c>
      <c r="H5" s="408" t="s">
        <v>174</v>
      </c>
      <c r="I5" s="408" t="s">
        <v>178</v>
      </c>
      <c r="J5" s="648" t="s">
        <v>138</v>
      </c>
      <c r="K5" s="649"/>
      <c r="L5" s="650"/>
      <c r="M5" s="650"/>
      <c r="N5" s="650"/>
      <c r="O5" s="650"/>
      <c r="P5" s="650"/>
      <c r="Q5" s="651"/>
    </row>
    <row r="6" spans="1:17" ht="15.75">
      <c r="A6" s="268"/>
      <c r="B6" s="1" t="s">
        <v>537</v>
      </c>
      <c r="C6" s="6"/>
      <c r="D6" s="6"/>
      <c r="E6" s="5"/>
      <c r="F6" s="409"/>
      <c r="G6" s="344"/>
      <c r="H6" s="75"/>
      <c r="I6" s="75"/>
      <c r="J6" s="652"/>
      <c r="K6" s="653"/>
      <c r="L6" s="654"/>
      <c r="M6" s="654"/>
      <c r="N6" s="654"/>
      <c r="O6" s="654"/>
      <c r="P6" s="654"/>
      <c r="Q6" s="655"/>
    </row>
    <row r="7" spans="1:17" ht="15">
      <c r="A7" s="268">
        <f>+'ATT H-3F'!A24</f>
        <v>10</v>
      </c>
      <c r="B7" s="6"/>
      <c r="C7" s="14" t="str">
        <f>+'ATT H-3F'!C24</f>
        <v>Accumulated Intangible Amortization</v>
      </c>
      <c r="D7" s="6"/>
      <c r="E7" s="57" t="str">
        <f>+'ATT H-3F'!E24</f>
        <v>(Note A)</v>
      </c>
      <c r="F7" s="409" t="str">
        <f>+'ATT H-3F'!F24</f>
        <v>p200.21c</v>
      </c>
      <c r="G7" s="601">
        <v>0</v>
      </c>
      <c r="H7" s="410">
        <v>0</v>
      </c>
      <c r="I7" s="410">
        <f>G7-H7</f>
        <v>0</v>
      </c>
      <c r="J7" s="411" t="s">
        <v>318</v>
      </c>
      <c r="K7" s="189"/>
      <c r="L7" s="152"/>
      <c r="M7" s="152"/>
      <c r="N7" s="152"/>
      <c r="O7" s="152"/>
      <c r="P7" s="152"/>
      <c r="Q7" s="215"/>
    </row>
    <row r="8" spans="1:17" ht="15">
      <c r="A8" s="268">
        <f>+'ATT H-3F'!A25</f>
        <v>11</v>
      </c>
      <c r="B8" s="6"/>
      <c r="C8" s="14" t="str">
        <f>+'ATT H-3F'!C25</f>
        <v>Accumulated Common Amortization - Electric</v>
      </c>
      <c r="D8" s="6"/>
      <c r="E8" s="57" t="str">
        <f>+'ATT H-3F'!E25</f>
        <v>(Note A)</v>
      </c>
      <c r="F8" s="409" t="str">
        <f>+'ATT H-3F'!F25</f>
        <v>p356</v>
      </c>
      <c r="G8" s="601">
        <v>0</v>
      </c>
      <c r="H8" s="410">
        <v>0</v>
      </c>
      <c r="I8" s="410">
        <v>0</v>
      </c>
      <c r="J8" s="411"/>
      <c r="K8" s="189"/>
      <c r="L8" s="152"/>
      <c r="M8" s="152"/>
      <c r="N8" s="152"/>
      <c r="O8" s="152"/>
      <c r="P8" s="152"/>
      <c r="Q8" s="215"/>
    </row>
    <row r="9" spans="1:17" ht="15">
      <c r="A9" s="268">
        <f>+'ATT H-3F'!A26</f>
        <v>12</v>
      </c>
      <c r="B9" s="6"/>
      <c r="C9" s="14" t="str">
        <f>+'ATT H-3F'!C26</f>
        <v>Accumulated Common Plant Depreciation - Electric</v>
      </c>
      <c r="D9" s="6"/>
      <c r="E9" s="57" t="str">
        <f>+'ATT H-3F'!E26</f>
        <v>(Note A)</v>
      </c>
      <c r="F9" s="409" t="str">
        <f>+'ATT H-3F'!F26</f>
        <v>p356</v>
      </c>
      <c r="G9" s="601">
        <v>0</v>
      </c>
      <c r="H9" s="410">
        <v>0</v>
      </c>
      <c r="I9" s="410">
        <v>0</v>
      </c>
      <c r="J9" s="411" t="s">
        <v>318</v>
      </c>
      <c r="K9" s="189"/>
      <c r="L9" s="152"/>
      <c r="M9" s="152"/>
      <c r="N9" s="152"/>
      <c r="O9" s="152"/>
      <c r="P9" s="152"/>
      <c r="Q9" s="215"/>
    </row>
    <row r="10" spans="1:17" ht="15.75">
      <c r="A10" s="268"/>
      <c r="B10" s="1" t="s">
        <v>486</v>
      </c>
      <c r="C10" s="6"/>
      <c r="D10" s="6"/>
      <c r="E10" s="412"/>
      <c r="F10" s="413"/>
      <c r="G10" s="344"/>
      <c r="H10" s="75"/>
      <c r="I10" s="75"/>
      <c r="J10" s="97"/>
      <c r="K10" s="189"/>
      <c r="L10" s="162"/>
      <c r="M10" s="162"/>
      <c r="N10" s="162"/>
      <c r="O10" s="162"/>
      <c r="P10" s="162"/>
      <c r="Q10" s="168"/>
    </row>
    <row r="11" spans="1:17" ht="15">
      <c r="A11" s="268">
        <f>+'ATT H-3F'!A46</f>
        <v>24</v>
      </c>
      <c r="B11" s="5"/>
      <c r="C11" s="14" t="str">
        <f>+'ATT H-3F'!C46</f>
        <v>Common Plant (Electric Only)</v>
      </c>
      <c r="D11" s="6"/>
      <c r="E11" s="57" t="str">
        <f>+'ATT H-3F'!E46</f>
        <v>(Notes A &amp; B)</v>
      </c>
      <c r="F11" s="409" t="str">
        <f>+'ATT H-3F'!F46</f>
        <v>p356</v>
      </c>
      <c r="G11" s="601">
        <v>0</v>
      </c>
      <c r="H11" s="410">
        <v>0</v>
      </c>
      <c r="I11" s="410">
        <f>G11-H11</f>
        <v>0</v>
      </c>
      <c r="J11" s="411" t="s">
        <v>318</v>
      </c>
      <c r="K11" s="189"/>
      <c r="L11" s="152"/>
      <c r="M11" s="152"/>
      <c r="N11" s="152"/>
      <c r="O11" s="152"/>
      <c r="P11" s="152"/>
      <c r="Q11" s="215"/>
    </row>
    <row r="12" spans="1:17" ht="15.75">
      <c r="A12" s="268"/>
      <c r="B12" s="27" t="s">
        <v>100</v>
      </c>
      <c r="C12" s="14"/>
      <c r="D12" s="6"/>
      <c r="E12" s="185"/>
      <c r="F12" s="409"/>
      <c r="G12" s="344"/>
      <c r="H12" s="75"/>
      <c r="I12" s="75"/>
      <c r="J12" s="97"/>
      <c r="K12" s="189"/>
      <c r="L12" s="162"/>
      <c r="M12" s="162"/>
      <c r="N12" s="162"/>
      <c r="O12" s="162"/>
      <c r="P12" s="162"/>
      <c r="Q12" s="168"/>
    </row>
    <row r="13" spans="1:17" ht="15">
      <c r="A13" s="268">
        <f>+'ATT H-3F'!A75</f>
        <v>41</v>
      </c>
      <c r="B13" s="6"/>
      <c r="C13" s="14" t="str">
        <f>+'ATT H-3F'!C75</f>
        <v>Accumulated Investment Tax Credit Account No. 255</v>
      </c>
      <c r="D13" s="414"/>
      <c r="E13" s="57" t="str">
        <f>+'ATT H-3F'!E75</f>
        <v>(Notes A &amp; I)</v>
      </c>
      <c r="F13" s="409" t="str">
        <f>+'ATT H-3F'!F75</f>
        <v>p266.h</v>
      </c>
      <c r="G13" s="601">
        <v>0</v>
      </c>
      <c r="H13" s="410">
        <v>0</v>
      </c>
      <c r="I13" s="410">
        <f>G13-H13</f>
        <v>0</v>
      </c>
      <c r="J13" s="411" t="s">
        <v>318</v>
      </c>
      <c r="K13" s="189"/>
      <c r="L13" s="152"/>
      <c r="M13" s="152"/>
      <c r="N13" s="152"/>
      <c r="O13" s="152"/>
      <c r="P13" s="152"/>
      <c r="Q13" s="215"/>
    </row>
    <row r="14" spans="1:17" ht="15.75">
      <c r="A14" s="268"/>
      <c r="B14" s="27" t="s">
        <v>470</v>
      </c>
      <c r="C14" s="14"/>
      <c r="D14" s="6"/>
      <c r="E14" s="57"/>
      <c r="F14" s="415"/>
      <c r="G14" s="344"/>
      <c r="H14" s="75"/>
      <c r="I14" s="75"/>
      <c r="J14" s="97"/>
      <c r="K14" s="189"/>
      <c r="L14" s="162"/>
      <c r="M14" s="162"/>
      <c r="N14" s="162"/>
      <c r="O14" s="162"/>
      <c r="P14" s="162"/>
      <c r="Q14" s="168"/>
    </row>
    <row r="15" spans="1:17" ht="15.75" customHeight="1">
      <c r="A15" s="268">
        <f>+'ATT H-3F'!A88</f>
        <v>47</v>
      </c>
      <c r="B15" s="6"/>
      <c r="C15" s="14" t="str">
        <f>+'ATT H-3F'!C88</f>
        <v>Undistributed Stores Exp</v>
      </c>
      <c r="D15" s="6"/>
      <c r="E15" s="57" t="str">
        <f>+'ATT H-3F'!E88</f>
        <v>(Note A)</v>
      </c>
      <c r="F15" s="409" t="str">
        <f>+'ATT H-3F'!F88</f>
        <v>p227.6c &amp; 16.c</v>
      </c>
      <c r="G15" s="601">
        <v>0</v>
      </c>
      <c r="H15" s="410"/>
      <c r="I15" s="410"/>
      <c r="J15" s="416" t="s">
        <v>589</v>
      </c>
      <c r="K15" s="189"/>
      <c r="L15" s="152"/>
      <c r="M15" s="152"/>
      <c r="N15" s="152"/>
      <c r="O15" s="152"/>
      <c r="P15" s="152"/>
      <c r="Q15" s="215"/>
    </row>
    <row r="16" spans="1:17" ht="15.75">
      <c r="A16" s="268"/>
      <c r="B16" s="1" t="s">
        <v>460</v>
      </c>
      <c r="C16" s="14"/>
      <c r="D16" s="6"/>
      <c r="E16" s="412"/>
      <c r="F16" s="409"/>
      <c r="G16" s="344"/>
      <c r="H16" s="75"/>
      <c r="I16" s="75"/>
      <c r="J16" s="97"/>
      <c r="K16" s="189"/>
      <c r="L16" s="162"/>
      <c r="M16" s="162"/>
      <c r="N16" s="162"/>
      <c r="O16" s="162"/>
      <c r="P16" s="162"/>
      <c r="Q16" s="168"/>
    </row>
    <row r="17" spans="1:17" ht="15.75">
      <c r="A17" s="268">
        <f>+'ATT H-3F'!A116</f>
        <v>65</v>
      </c>
      <c r="B17" s="1"/>
      <c r="C17" s="14" t="str">
        <f>+'ATT H-3F'!C116</f>
        <v xml:space="preserve">     Plus Transmission Lease Payments</v>
      </c>
      <c r="D17" s="6"/>
      <c r="E17" s="57" t="str">
        <f>+'ATT H-3F'!E116</f>
        <v>(Note A)</v>
      </c>
      <c r="F17" s="409" t="str">
        <f>+'ATT H-3F'!F116</f>
        <v>p200.4.c</v>
      </c>
      <c r="G17" s="601">
        <v>0</v>
      </c>
      <c r="H17" s="75"/>
      <c r="I17" s="75"/>
      <c r="J17" s="97"/>
      <c r="K17" s="189"/>
      <c r="L17" s="162"/>
      <c r="M17" s="162"/>
      <c r="N17" s="162"/>
      <c r="O17" s="162"/>
      <c r="P17" s="162"/>
      <c r="Q17" s="168"/>
    </row>
    <row r="18" spans="1:17" ht="15">
      <c r="A18" s="268">
        <f>+'ATT H-3F'!A120</f>
        <v>67</v>
      </c>
      <c r="B18" s="5"/>
      <c r="C18" s="14" t="str">
        <f>+'ATT H-3F'!C120</f>
        <v>Common Plant O&amp;M</v>
      </c>
      <c r="D18" s="6"/>
      <c r="E18" s="57" t="str">
        <f>+'ATT H-3F'!E120</f>
        <v>(Note A)</v>
      </c>
      <c r="F18" s="409" t="str">
        <f>+'ATT H-3F'!F120</f>
        <v>p356</v>
      </c>
      <c r="G18" s="601">
        <v>0</v>
      </c>
      <c r="H18" s="410">
        <v>0</v>
      </c>
      <c r="I18" s="410">
        <v>0</v>
      </c>
      <c r="J18" s="411"/>
      <c r="K18" s="189"/>
      <c r="L18" s="152"/>
      <c r="M18" s="152"/>
      <c r="N18" s="152"/>
      <c r="O18" s="152"/>
      <c r="P18" s="152"/>
      <c r="Q18" s="215"/>
    </row>
    <row r="19" spans="1:17" ht="15.75">
      <c r="A19" s="268"/>
      <c r="B19" s="27" t="s">
        <v>415</v>
      </c>
      <c r="C19" s="14"/>
      <c r="D19" s="6"/>
      <c r="E19" s="57"/>
      <c r="F19" s="409"/>
      <c r="G19" s="344"/>
      <c r="H19" s="75"/>
      <c r="I19" s="75"/>
      <c r="J19" s="184"/>
      <c r="K19" s="417"/>
      <c r="L19" s="104"/>
      <c r="M19" s="104"/>
      <c r="N19" s="104"/>
      <c r="O19" s="104"/>
      <c r="P19" s="104"/>
      <c r="Q19" s="214"/>
    </row>
    <row r="20" spans="1:17" ht="15.75" customHeight="1">
      <c r="A20" s="268">
        <f>+'ATT H-3F'!A150</f>
        <v>88</v>
      </c>
      <c r="B20" s="13"/>
      <c r="C20" s="14" t="str">
        <f>+'ATT H-3F'!C150</f>
        <v>Intangible Amortization</v>
      </c>
      <c r="D20" s="6"/>
      <c r="E20" s="57" t="str">
        <f>+'ATT H-3F'!E150</f>
        <v>(Note A)</v>
      </c>
      <c r="F20" s="409" t="str">
        <f>+'ATT H-3F'!F150</f>
        <v>p336.1d&amp;e</v>
      </c>
      <c r="G20" s="623">
        <v>0</v>
      </c>
      <c r="H20" s="410">
        <f>G20-I20</f>
        <v>0</v>
      </c>
      <c r="I20" s="410">
        <v>0</v>
      </c>
      <c r="J20" s="411"/>
      <c r="K20" s="189"/>
      <c r="L20" s="152"/>
      <c r="M20" s="152"/>
      <c r="N20" s="152"/>
      <c r="O20" s="152"/>
      <c r="P20" s="152"/>
      <c r="Q20" s="215"/>
    </row>
    <row r="21" spans="1:17" ht="15">
      <c r="A21" s="268">
        <f>+'ATT H-3F'!A155</f>
        <v>92</v>
      </c>
      <c r="B21" s="13"/>
      <c r="C21" s="14" t="str">
        <f>+'ATT H-3F'!C155</f>
        <v>Common Depreciation - Electric Only</v>
      </c>
      <c r="D21" s="6"/>
      <c r="E21" s="57" t="str">
        <f>+'ATT H-3F'!E155</f>
        <v>(Note A)</v>
      </c>
      <c r="F21" s="409" t="str">
        <f>+'ATT H-3F'!F155</f>
        <v>p336.11.b</v>
      </c>
      <c r="G21" s="601">
        <v>0</v>
      </c>
      <c r="H21" s="410">
        <f>G21</f>
        <v>0</v>
      </c>
      <c r="I21" s="410">
        <v>0</v>
      </c>
      <c r="J21" s="97" t="s">
        <v>590</v>
      </c>
      <c r="K21" s="418"/>
      <c r="L21" s="218"/>
      <c r="M21" s="218"/>
      <c r="N21" s="218"/>
      <c r="O21" s="218"/>
      <c r="P21" s="218"/>
      <c r="Q21" s="219"/>
    </row>
    <row r="22" spans="1:17" ht="15.75" thickBot="1">
      <c r="A22" s="419">
        <f>+'ATT H-3F'!A156</f>
        <v>93</v>
      </c>
      <c r="B22" s="420"/>
      <c r="C22" s="264" t="str">
        <f>+'ATT H-3F'!C156</f>
        <v>Common Amortization - Electric Only</v>
      </c>
      <c r="D22" s="421"/>
      <c r="E22" s="422" t="str">
        <f>+'ATT H-3F'!E156</f>
        <v>(Note A)</v>
      </c>
      <c r="F22" s="423" t="str">
        <f>+'ATT H-3F'!F156</f>
        <v>p356 or p336.11d</v>
      </c>
      <c r="G22" s="606">
        <v>0</v>
      </c>
      <c r="H22" s="424">
        <f>G22</f>
        <v>0</v>
      </c>
      <c r="I22" s="424">
        <v>0</v>
      </c>
      <c r="J22" s="425" t="s">
        <v>590</v>
      </c>
      <c r="K22" s="426"/>
      <c r="L22" s="216"/>
      <c r="M22" s="216"/>
      <c r="N22" s="216"/>
      <c r="O22" s="216"/>
      <c r="P22" s="216"/>
      <c r="Q22" s="217"/>
    </row>
    <row r="23" spans="1:17">
      <c r="A23" s="75"/>
      <c r="B23" s="75"/>
      <c r="C23" s="75"/>
      <c r="D23" s="75"/>
      <c r="E23" s="75"/>
      <c r="F23" s="75"/>
      <c r="G23" s="75"/>
      <c r="H23" s="75"/>
      <c r="I23" s="75"/>
      <c r="J23" s="75"/>
      <c r="K23" s="75"/>
      <c r="L23" s="79"/>
      <c r="M23" s="79"/>
      <c r="N23" s="79"/>
      <c r="O23" s="79"/>
      <c r="P23" s="79"/>
      <c r="Q23" s="79"/>
    </row>
    <row r="24" spans="1:17">
      <c r="A24" s="75"/>
      <c r="B24" s="75"/>
      <c r="C24" s="75"/>
      <c r="D24" s="75"/>
      <c r="E24" s="75"/>
      <c r="F24" s="75"/>
      <c r="G24" s="75"/>
      <c r="H24" s="75"/>
      <c r="I24" s="75"/>
      <c r="J24" s="75"/>
      <c r="K24" s="75"/>
      <c r="L24" s="79"/>
      <c r="M24" s="79"/>
      <c r="N24" s="79"/>
      <c r="O24" s="79"/>
      <c r="P24" s="79"/>
      <c r="Q24" s="79"/>
    </row>
    <row r="25" spans="1:17" ht="21" thickBot="1">
      <c r="A25" s="99" t="s">
        <v>294</v>
      </c>
      <c r="B25" s="75"/>
      <c r="C25" s="75"/>
      <c r="D25" s="75"/>
      <c r="E25" s="75"/>
      <c r="F25" s="75"/>
      <c r="G25" s="75"/>
      <c r="H25" s="75"/>
      <c r="I25" s="75"/>
      <c r="J25" s="75"/>
      <c r="K25" s="75"/>
      <c r="L25" s="79"/>
      <c r="M25" s="79"/>
      <c r="N25" s="79"/>
      <c r="O25" s="79"/>
      <c r="P25" s="79"/>
      <c r="Q25" s="79"/>
    </row>
    <row r="26" spans="1:17" ht="50.25" customHeight="1">
      <c r="A26" s="645" t="s">
        <v>390</v>
      </c>
      <c r="B26" s="646"/>
      <c r="C26" s="646"/>
      <c r="D26" s="646"/>
      <c r="E26" s="646"/>
      <c r="F26" s="647"/>
      <c r="G26" s="408" t="s">
        <v>177</v>
      </c>
      <c r="H26" s="408" t="s">
        <v>179</v>
      </c>
      <c r="I26" s="408" t="s">
        <v>290</v>
      </c>
      <c r="J26" s="648" t="s">
        <v>138</v>
      </c>
      <c r="K26" s="649"/>
      <c r="L26" s="650"/>
      <c r="M26" s="650"/>
      <c r="N26" s="650"/>
      <c r="O26" s="650"/>
      <c r="P26" s="650"/>
      <c r="Q26" s="651"/>
    </row>
    <row r="27" spans="1:17" ht="33.75" customHeight="1">
      <c r="A27" s="268">
        <f>+'ATT H-3F'!A51</f>
        <v>28</v>
      </c>
      <c r="B27" s="5"/>
      <c r="C27" s="27" t="str">
        <f>+'ATT H-3F'!C51</f>
        <v>Plant Held for Future Use (Including Land)</v>
      </c>
      <c r="D27" s="414"/>
      <c r="E27" s="57" t="str">
        <f>+'ATT H-3F'!E51</f>
        <v>(Note C)</v>
      </c>
      <c r="F27" s="427" t="str">
        <f>+'ATT H-3F'!F51</f>
        <v>p214</v>
      </c>
      <c r="G27" s="410">
        <v>14610080</v>
      </c>
      <c r="H27" s="623">
        <v>0</v>
      </c>
      <c r="I27" s="410">
        <f>G27-H27</f>
        <v>14610080</v>
      </c>
      <c r="J27" s="75" t="s">
        <v>591</v>
      </c>
      <c r="K27" s="350"/>
      <c r="L27" s="103"/>
      <c r="M27" s="103"/>
      <c r="N27" s="103"/>
      <c r="O27" s="103"/>
      <c r="P27" s="103"/>
      <c r="Q27" s="169"/>
    </row>
    <row r="28" spans="1:17" ht="15.75" customHeight="1">
      <c r="A28" s="268"/>
      <c r="B28" s="1"/>
      <c r="C28" s="6"/>
      <c r="D28" s="6"/>
      <c r="E28" s="144"/>
      <c r="F28" s="409"/>
      <c r="G28" s="75"/>
      <c r="H28" s="75"/>
      <c r="I28" s="75"/>
      <c r="J28" s="656"/>
      <c r="K28" s="653"/>
      <c r="L28" s="654"/>
      <c r="M28" s="654"/>
      <c r="N28" s="654"/>
      <c r="O28" s="654"/>
      <c r="P28" s="654"/>
      <c r="Q28" s="655"/>
    </row>
    <row r="29" spans="1:17" ht="16.5" customHeight="1">
      <c r="A29" s="268"/>
      <c r="B29" s="13"/>
      <c r="C29" s="14"/>
      <c r="D29" s="57"/>
      <c r="E29" s="57"/>
      <c r="F29" s="427"/>
      <c r="G29" s="184"/>
      <c r="H29" s="184"/>
      <c r="I29" s="184"/>
      <c r="J29" s="656"/>
      <c r="K29" s="653"/>
      <c r="L29" s="654"/>
      <c r="M29" s="654"/>
      <c r="N29" s="654"/>
      <c r="O29" s="654"/>
      <c r="P29" s="654"/>
      <c r="Q29" s="655"/>
    </row>
    <row r="30" spans="1:17" ht="15">
      <c r="A30" s="268"/>
      <c r="B30" s="13"/>
      <c r="C30" s="14"/>
      <c r="D30" s="6"/>
      <c r="E30" s="57"/>
      <c r="F30" s="427"/>
      <c r="G30" s="75"/>
      <c r="H30" s="184"/>
      <c r="I30" s="75"/>
      <c r="J30" s="75">
        <v>1</v>
      </c>
      <c r="K30" s="75"/>
      <c r="L30" s="79"/>
      <c r="M30" s="79"/>
      <c r="N30" s="79"/>
      <c r="O30" s="79"/>
      <c r="P30" s="79"/>
      <c r="Q30" s="100"/>
    </row>
    <row r="31" spans="1:17" ht="15">
      <c r="A31" s="268"/>
      <c r="B31" s="13"/>
      <c r="C31" s="14"/>
      <c r="D31" s="6"/>
      <c r="E31" s="57"/>
      <c r="F31" s="427"/>
      <c r="G31" s="75"/>
      <c r="H31" s="184"/>
      <c r="I31" s="75"/>
      <c r="J31" s="75">
        <v>2</v>
      </c>
      <c r="K31" s="75"/>
      <c r="L31" s="79"/>
      <c r="M31" s="79"/>
      <c r="N31" s="79"/>
      <c r="O31" s="79"/>
      <c r="P31" s="79"/>
      <c r="Q31" s="100"/>
    </row>
    <row r="32" spans="1:17" ht="15">
      <c r="A32" s="268"/>
      <c r="B32" s="13"/>
      <c r="C32" s="14"/>
      <c r="D32" s="6"/>
      <c r="E32" s="57"/>
      <c r="F32" s="427"/>
      <c r="G32" s="75"/>
      <c r="H32" s="184"/>
      <c r="I32" s="75"/>
      <c r="J32" s="75">
        <v>3</v>
      </c>
      <c r="K32" s="75"/>
      <c r="L32" s="79"/>
      <c r="M32" s="79"/>
      <c r="N32" s="79"/>
      <c r="O32" s="79"/>
      <c r="P32" s="79"/>
      <c r="Q32" s="100"/>
    </row>
    <row r="33" spans="1:17" ht="15">
      <c r="A33" s="268"/>
      <c r="B33" s="13"/>
      <c r="C33" s="14"/>
      <c r="D33" s="6"/>
      <c r="E33" s="57"/>
      <c r="F33" s="427"/>
      <c r="G33" s="75"/>
      <c r="H33" s="184"/>
      <c r="I33" s="75"/>
      <c r="J33" s="75">
        <v>4</v>
      </c>
      <c r="K33" s="75"/>
      <c r="L33" s="79"/>
      <c r="M33" s="79"/>
      <c r="N33" s="79"/>
      <c r="O33" s="79"/>
      <c r="P33" s="79"/>
      <c r="Q33" s="100"/>
    </row>
    <row r="34" spans="1:17" ht="13.5" thickBot="1">
      <c r="A34" s="356"/>
      <c r="B34" s="428"/>
      <c r="C34" s="428"/>
      <c r="D34" s="428"/>
      <c r="E34" s="428"/>
      <c r="F34" s="429"/>
      <c r="G34" s="428"/>
      <c r="H34" s="428"/>
      <c r="I34" s="428"/>
      <c r="J34" s="428">
        <v>5</v>
      </c>
      <c r="K34" s="428"/>
      <c r="L34" s="101"/>
      <c r="M34" s="101"/>
      <c r="N34" s="101"/>
      <c r="O34" s="101"/>
      <c r="P34" s="101"/>
      <c r="Q34" s="106"/>
    </row>
    <row r="35" spans="1:17" ht="21" thickBot="1">
      <c r="A35" s="99" t="s">
        <v>303</v>
      </c>
      <c r="B35" s="75"/>
      <c r="C35" s="75"/>
      <c r="D35" s="75"/>
      <c r="E35" s="75"/>
      <c r="F35" s="75"/>
      <c r="G35" s="75"/>
      <c r="H35" s="75"/>
      <c r="I35" s="75"/>
      <c r="J35" s="75"/>
      <c r="K35" s="75"/>
      <c r="L35" s="79"/>
      <c r="M35" s="79"/>
      <c r="N35" s="79"/>
      <c r="O35" s="79"/>
      <c r="P35" s="79"/>
      <c r="Q35" s="79"/>
    </row>
    <row r="36" spans="1:17" ht="61.5" customHeight="1">
      <c r="A36" s="645" t="s">
        <v>390</v>
      </c>
      <c r="B36" s="646"/>
      <c r="C36" s="646"/>
      <c r="D36" s="646"/>
      <c r="E36" s="646"/>
      <c r="F36" s="647"/>
      <c r="G36" s="408" t="str">
        <f>+G26</f>
        <v>Form 1 Amount</v>
      </c>
      <c r="H36" s="408" t="s">
        <v>291</v>
      </c>
      <c r="I36" s="408" t="s">
        <v>180</v>
      </c>
      <c r="J36" s="648" t="s">
        <v>138</v>
      </c>
      <c r="K36" s="649"/>
      <c r="L36" s="650"/>
      <c r="M36" s="650"/>
      <c r="N36" s="650"/>
      <c r="O36" s="650"/>
      <c r="P36" s="650"/>
      <c r="Q36" s="651"/>
    </row>
    <row r="37" spans="1:17" ht="15.75">
      <c r="A37" s="268"/>
      <c r="B37" s="1" t="s">
        <v>537</v>
      </c>
      <c r="C37" s="14"/>
      <c r="D37" s="6"/>
      <c r="E37" s="5"/>
      <c r="F37" s="409"/>
      <c r="G37" s="75"/>
      <c r="H37" s="75"/>
      <c r="I37" s="75"/>
      <c r="J37" s="656"/>
      <c r="K37" s="653"/>
      <c r="L37" s="654"/>
      <c r="M37" s="654"/>
      <c r="N37" s="654"/>
      <c r="O37" s="654"/>
      <c r="P37" s="654"/>
      <c r="Q37" s="655"/>
    </row>
    <row r="38" spans="1:17" ht="15">
      <c r="A38" s="268">
        <f>+'ATT H-3F'!A19</f>
        <v>6</v>
      </c>
      <c r="B38" s="6"/>
      <c r="C38" s="14" t="str">
        <f>+'ATT H-3F'!C19</f>
        <v>Electric Plant in Service</v>
      </c>
      <c r="D38" s="6"/>
      <c r="E38" s="57" t="str">
        <f>+'ATT H-3F'!E19</f>
        <v>(Note B)</v>
      </c>
      <c r="F38" s="427" t="str">
        <f>+'ATT H-3F'!F19</f>
        <v>p207.104g</v>
      </c>
      <c r="G38" s="607">
        <f>'ATT H-3F'!H19</f>
        <v>2585670412</v>
      </c>
      <c r="H38" s="410">
        <v>0</v>
      </c>
      <c r="I38" s="410">
        <v>0</v>
      </c>
      <c r="J38" s="653"/>
      <c r="K38" s="653"/>
      <c r="L38" s="654"/>
      <c r="M38" s="654"/>
      <c r="N38" s="654"/>
      <c r="O38" s="654"/>
      <c r="P38" s="654"/>
      <c r="Q38" s="655"/>
    </row>
    <row r="39" spans="1:17" ht="15.75">
      <c r="A39" s="268"/>
      <c r="B39" s="1" t="s">
        <v>486</v>
      </c>
      <c r="C39" s="14"/>
      <c r="D39" s="6"/>
      <c r="E39" s="412"/>
      <c r="F39" s="430"/>
      <c r="G39" s="270"/>
      <c r="H39" s="75"/>
      <c r="I39" s="75"/>
      <c r="J39" s="653"/>
      <c r="K39" s="653"/>
      <c r="L39" s="654"/>
      <c r="M39" s="654"/>
      <c r="N39" s="654"/>
      <c r="O39" s="654"/>
      <c r="P39" s="654"/>
      <c r="Q39" s="655"/>
    </row>
    <row r="40" spans="1:17" ht="15">
      <c r="A40" s="268">
        <f>+'ATT H-3F'!A40</f>
        <v>19</v>
      </c>
      <c r="B40" s="5"/>
      <c r="C40" s="14" t="str">
        <f>+'ATT H-3F'!C40</f>
        <v>Transmission Plant In Service</v>
      </c>
      <c r="D40" s="6"/>
      <c r="E40" s="57" t="str">
        <f>+'ATT H-3F'!E40</f>
        <v>(Note B)</v>
      </c>
      <c r="F40" s="427" t="str">
        <f>+'ATT H-3F'!F40</f>
        <v>p207.58.g</v>
      </c>
      <c r="G40" s="607">
        <f>'ATT H-3F'!H10</f>
        <v>135613469</v>
      </c>
      <c r="H40" s="198">
        <v>0</v>
      </c>
      <c r="I40" s="198">
        <v>0</v>
      </c>
      <c r="J40" s="653"/>
      <c r="K40" s="653"/>
      <c r="L40" s="654"/>
      <c r="M40" s="654"/>
      <c r="N40" s="654"/>
      <c r="O40" s="654"/>
      <c r="P40" s="654"/>
      <c r="Q40" s="655"/>
    </row>
    <row r="41" spans="1:17" ht="15">
      <c r="A41" s="268">
        <f>+'ATT H-3F'!A46</f>
        <v>24</v>
      </c>
      <c r="B41" s="6"/>
      <c r="C41" s="14" t="str">
        <f>+'ATT H-3F'!C46</f>
        <v>Common Plant (Electric Only)</v>
      </c>
      <c r="D41" s="6"/>
      <c r="E41" s="57" t="str">
        <f>+'ATT H-3F'!E46</f>
        <v>(Notes A &amp; B)</v>
      </c>
      <c r="F41" s="427" t="str">
        <f>+'ATT H-3F'!F46</f>
        <v>p356</v>
      </c>
      <c r="G41" s="602">
        <f>'ATT H-3F'!H46</f>
        <v>0</v>
      </c>
      <c r="H41" s="198">
        <v>0</v>
      </c>
      <c r="I41" s="198">
        <v>0</v>
      </c>
      <c r="J41" s="653"/>
      <c r="K41" s="653"/>
      <c r="L41" s="654"/>
      <c r="M41" s="654"/>
      <c r="N41" s="654"/>
      <c r="O41" s="654"/>
      <c r="P41" s="654"/>
      <c r="Q41" s="655"/>
    </row>
    <row r="42" spans="1:17" ht="15.75">
      <c r="A42" s="268"/>
      <c r="B42" s="1" t="s">
        <v>472</v>
      </c>
      <c r="C42" s="27"/>
      <c r="D42" s="21"/>
      <c r="E42" s="412"/>
      <c r="F42" s="430"/>
      <c r="G42" s="75"/>
      <c r="H42" s="75"/>
      <c r="I42" s="75"/>
      <c r="J42" s="75"/>
      <c r="K42" s="75"/>
      <c r="L42" s="79"/>
      <c r="M42" s="79"/>
      <c r="N42" s="79"/>
      <c r="O42" s="79"/>
      <c r="P42" s="79"/>
      <c r="Q42" s="100"/>
    </row>
    <row r="43" spans="1:17" ht="15.75" thickBot="1">
      <c r="A43" s="419">
        <f>+'ATT H-3F'!A57</f>
        <v>30</v>
      </c>
      <c r="B43" s="431"/>
      <c r="C43" s="264" t="str">
        <f>+'ATT H-3F'!C57</f>
        <v>Transmission Accumulated Depreciation</v>
      </c>
      <c r="D43" s="421"/>
      <c r="E43" s="422" t="str">
        <f>+'ATT H-3F'!E57</f>
        <v>(Note B)</v>
      </c>
      <c r="F43" s="432" t="str">
        <f>+'ATT H-3F'!F57</f>
        <v>p219.25.c</v>
      </c>
      <c r="G43" s="603">
        <f>'ATT H-3F'!H57</f>
        <v>49226607</v>
      </c>
      <c r="H43" s="357">
        <v>0</v>
      </c>
      <c r="I43" s="357">
        <v>0</v>
      </c>
      <c r="J43" s="657"/>
      <c r="K43" s="657"/>
      <c r="L43" s="658"/>
      <c r="M43" s="658"/>
      <c r="N43" s="658"/>
      <c r="O43" s="658"/>
      <c r="P43" s="658"/>
      <c r="Q43" s="659"/>
    </row>
    <row r="44" spans="1:17">
      <c r="A44" s="75"/>
      <c r="B44" s="75"/>
      <c r="C44" s="75"/>
      <c r="D44" s="75"/>
      <c r="E44" s="75"/>
      <c r="F44" s="75"/>
      <c r="G44" s="75"/>
      <c r="H44" s="75"/>
      <c r="I44" s="75"/>
      <c r="J44" s="75"/>
      <c r="K44" s="75"/>
      <c r="L44" s="79"/>
      <c r="M44" s="79"/>
      <c r="N44" s="79"/>
      <c r="O44" s="79"/>
      <c r="P44" s="79"/>
      <c r="Q44" s="79"/>
    </row>
    <row r="45" spans="1:17">
      <c r="A45" s="75"/>
      <c r="B45" s="75"/>
      <c r="C45" s="75"/>
      <c r="D45" s="75"/>
      <c r="E45" s="75"/>
      <c r="F45" s="75"/>
      <c r="G45" s="75"/>
      <c r="H45" s="75"/>
      <c r="I45" s="75"/>
      <c r="J45" s="75"/>
      <c r="K45" s="75"/>
      <c r="L45" s="79"/>
      <c r="M45" s="79"/>
      <c r="N45" s="79"/>
      <c r="O45" s="79"/>
      <c r="P45" s="79"/>
      <c r="Q45" s="79"/>
    </row>
    <row r="46" spans="1:17" ht="21" thickBot="1">
      <c r="A46" s="99" t="s">
        <v>295</v>
      </c>
      <c r="B46" s="75"/>
      <c r="C46" s="75"/>
      <c r="D46" s="75"/>
      <c r="E46" s="75"/>
      <c r="F46" s="75"/>
      <c r="G46" s="75"/>
      <c r="H46" s="75"/>
      <c r="I46" s="75"/>
      <c r="J46" s="75"/>
      <c r="K46" s="75"/>
      <c r="L46" s="79"/>
      <c r="M46" s="79"/>
      <c r="N46" s="79"/>
      <c r="O46" s="79"/>
      <c r="P46" s="79"/>
      <c r="Q46" s="79"/>
    </row>
    <row r="47" spans="1:17" ht="18">
      <c r="A47" s="645" t="s">
        <v>390</v>
      </c>
      <c r="B47" s="646"/>
      <c r="C47" s="646"/>
      <c r="D47" s="646"/>
      <c r="E47" s="646"/>
      <c r="F47" s="647"/>
      <c r="G47" s="408" t="str">
        <f>+G36</f>
        <v>Form 1 Amount</v>
      </c>
      <c r="H47" s="408" t="s">
        <v>175</v>
      </c>
      <c r="I47" s="408"/>
      <c r="J47" s="648" t="s">
        <v>138</v>
      </c>
      <c r="K47" s="649"/>
      <c r="L47" s="650"/>
      <c r="M47" s="650"/>
      <c r="N47" s="650"/>
      <c r="O47" s="650"/>
      <c r="P47" s="650"/>
      <c r="Q47" s="651"/>
    </row>
    <row r="48" spans="1:17" ht="15.75">
      <c r="A48" s="268"/>
      <c r="B48" s="1" t="s">
        <v>460</v>
      </c>
      <c r="C48" s="6"/>
      <c r="D48" s="6"/>
      <c r="E48" s="144"/>
      <c r="F48" s="409"/>
      <c r="G48" s="75"/>
      <c r="H48" s="75"/>
      <c r="I48" s="75"/>
      <c r="J48" s="656"/>
      <c r="K48" s="653"/>
      <c r="L48" s="654"/>
      <c r="M48" s="654"/>
      <c r="N48" s="654"/>
      <c r="O48" s="654"/>
      <c r="P48" s="654"/>
      <c r="Q48" s="655"/>
    </row>
    <row r="49" spans="1:17" ht="15.75" thickBot="1">
      <c r="A49" s="419">
        <f>+'ATT H-3F'!A126</f>
        <v>73</v>
      </c>
      <c r="B49" s="431"/>
      <c r="C49" s="264" t="str">
        <f>+'ATT H-3F'!C126</f>
        <v xml:space="preserve">    Less EPRI Dues</v>
      </c>
      <c r="D49" s="421"/>
      <c r="E49" s="422" t="str">
        <f>+'ATT H-3F'!E126</f>
        <v>(Note D)</v>
      </c>
      <c r="F49" s="432" t="str">
        <f>+'ATT H-3F'!F126</f>
        <v>p352-353</v>
      </c>
      <c r="G49" s="357">
        <v>0</v>
      </c>
      <c r="H49" s="357">
        <v>0</v>
      </c>
      <c r="I49" s="357"/>
      <c r="J49" s="657"/>
      <c r="K49" s="657"/>
      <c r="L49" s="658"/>
      <c r="M49" s="658"/>
      <c r="N49" s="658"/>
      <c r="O49" s="658"/>
      <c r="P49" s="658"/>
      <c r="Q49" s="659"/>
    </row>
    <row r="50" spans="1:17">
      <c r="A50" s="75"/>
      <c r="B50" s="75"/>
      <c r="C50" s="75"/>
      <c r="D50" s="75"/>
      <c r="E50" s="75"/>
      <c r="F50" s="75"/>
      <c r="G50" s="75"/>
      <c r="H50" s="75"/>
      <c r="I50" s="75"/>
      <c r="J50" s="75"/>
      <c r="K50" s="75"/>
      <c r="L50" s="79"/>
      <c r="M50" s="79"/>
      <c r="N50" s="79"/>
      <c r="O50" s="79"/>
      <c r="P50" s="79"/>
      <c r="Q50" s="79"/>
    </row>
    <row r="51" spans="1:17">
      <c r="A51" s="75"/>
      <c r="B51" s="75"/>
      <c r="C51" s="75"/>
      <c r="D51" s="75"/>
      <c r="E51" s="75"/>
      <c r="F51" s="75"/>
      <c r="G51" s="75"/>
      <c r="H51" s="75"/>
      <c r="I51" s="75"/>
      <c r="J51" s="75"/>
      <c r="K51" s="75"/>
      <c r="L51" s="79"/>
      <c r="M51" s="79"/>
      <c r="N51" s="79"/>
      <c r="O51" s="79"/>
      <c r="P51" s="79"/>
      <c r="Q51" s="79"/>
    </row>
    <row r="52" spans="1:17" ht="21" thickBot="1">
      <c r="A52" s="99" t="s">
        <v>296</v>
      </c>
      <c r="B52" s="75"/>
      <c r="C52" s="75"/>
      <c r="D52" s="75"/>
      <c r="E52" s="75"/>
      <c r="F52" s="75"/>
      <c r="G52" s="75"/>
      <c r="H52" s="75"/>
      <c r="I52" s="75"/>
      <c r="J52" s="75"/>
      <c r="K52" s="75"/>
      <c r="L52" s="79"/>
      <c r="M52" s="79"/>
      <c r="N52" s="79"/>
      <c r="O52" s="79"/>
      <c r="P52" s="79"/>
      <c r="Q52" s="79"/>
    </row>
    <row r="53" spans="1:17" ht="39">
      <c r="A53" s="645" t="s">
        <v>390</v>
      </c>
      <c r="B53" s="646"/>
      <c r="C53" s="646"/>
      <c r="D53" s="646"/>
      <c r="E53" s="646"/>
      <c r="F53" s="647"/>
      <c r="G53" s="408" t="s">
        <v>177</v>
      </c>
      <c r="H53" s="408" t="s">
        <v>179</v>
      </c>
      <c r="I53" s="408" t="s">
        <v>290</v>
      </c>
      <c r="J53" s="648" t="s">
        <v>138</v>
      </c>
      <c r="K53" s="649"/>
      <c r="L53" s="650"/>
      <c r="M53" s="650"/>
      <c r="N53" s="650"/>
      <c r="O53" s="650"/>
      <c r="P53" s="650"/>
      <c r="Q53" s="651"/>
    </row>
    <row r="54" spans="1:17" ht="15.75">
      <c r="A54" s="268"/>
      <c r="B54" s="1" t="s">
        <v>460</v>
      </c>
      <c r="C54" s="6"/>
      <c r="D54" s="6"/>
      <c r="E54" s="144"/>
      <c r="F54" s="409"/>
      <c r="G54" s="75"/>
      <c r="H54" s="75"/>
      <c r="I54" s="75"/>
      <c r="J54" s="75"/>
      <c r="K54" s="75"/>
      <c r="L54" s="79"/>
      <c r="M54" s="79"/>
      <c r="N54" s="79"/>
      <c r="O54" s="79"/>
      <c r="P54" s="79"/>
      <c r="Q54" s="100"/>
    </row>
    <row r="55" spans="1:17" ht="15">
      <c r="A55" s="268">
        <f>+'ATT H-3F'!A123</f>
        <v>70</v>
      </c>
      <c r="B55" s="5"/>
      <c r="C55" s="14" t="str">
        <f>+'ATT H-3F'!C123</f>
        <v xml:space="preserve">    Less Regulatory Commission Exp Account 928</v>
      </c>
      <c r="D55" s="21"/>
      <c r="E55" s="57" t="str">
        <f>+'ATT H-3F'!E123</f>
        <v>(Note E)</v>
      </c>
      <c r="F55" s="427" t="str">
        <f>+'ATT H-3F'!F123</f>
        <v>p323.189b</v>
      </c>
      <c r="G55" s="607">
        <f>'ATT H-3F'!H123</f>
        <v>2003114</v>
      </c>
      <c r="H55" s="604">
        <v>0</v>
      </c>
      <c r="I55" s="410">
        <f>G55-H55</f>
        <v>2003114</v>
      </c>
      <c r="J55" s="338"/>
      <c r="K55" s="338"/>
      <c r="L55" s="187"/>
      <c r="M55" s="187"/>
      <c r="N55" s="187"/>
      <c r="O55" s="187"/>
      <c r="P55" s="187"/>
      <c r="Q55" s="188"/>
    </row>
    <row r="56" spans="1:17" ht="15.75">
      <c r="A56" s="268"/>
      <c r="B56" s="1" t="s">
        <v>459</v>
      </c>
      <c r="C56" s="14"/>
      <c r="D56" s="6"/>
      <c r="E56" s="412"/>
      <c r="F56" s="427"/>
      <c r="G56" s="184"/>
      <c r="H56" s="184"/>
      <c r="I56" s="184"/>
      <c r="J56" s="75"/>
      <c r="K56" s="75"/>
      <c r="L56" s="79"/>
      <c r="M56" s="79"/>
      <c r="N56" s="79"/>
      <c r="O56" s="79"/>
      <c r="P56" s="79"/>
      <c r="Q56" s="100"/>
    </row>
    <row r="57" spans="1:17" ht="15.75" thickBot="1">
      <c r="A57" s="419">
        <f>+'ATT H-3F'!A132</f>
        <v>77</v>
      </c>
      <c r="B57" s="420"/>
      <c r="C57" s="264" t="str">
        <f>+'ATT H-3F'!C132</f>
        <v>Regulatory Commission Exp Account 928</v>
      </c>
      <c r="D57" s="422"/>
      <c r="E57" s="422" t="str">
        <f>+'ATT H-3F'!E132</f>
        <v>(Note G)</v>
      </c>
      <c r="F57" s="432" t="str">
        <f>+'ATT H-3F'!F132</f>
        <v>p323.189b</v>
      </c>
      <c r="G57" s="603">
        <f>G55</f>
        <v>2003114</v>
      </c>
      <c r="H57" s="424">
        <f>H55</f>
        <v>0</v>
      </c>
      <c r="I57" s="424">
        <f>I55</f>
        <v>2003114</v>
      </c>
      <c r="J57" s="657"/>
      <c r="K57" s="657"/>
      <c r="L57" s="658"/>
      <c r="M57" s="658"/>
      <c r="N57" s="658"/>
      <c r="O57" s="658"/>
      <c r="P57" s="658"/>
      <c r="Q57" s="659"/>
    </row>
    <row r="58" spans="1:17">
      <c r="A58" s="75"/>
      <c r="B58" s="75"/>
      <c r="C58" s="75"/>
      <c r="D58" s="75"/>
      <c r="E58" s="75"/>
      <c r="F58" s="75"/>
      <c r="G58" s="75"/>
      <c r="H58" s="75"/>
      <c r="I58" s="75"/>
      <c r="J58" s="75"/>
      <c r="K58" s="75"/>
      <c r="L58" s="79"/>
      <c r="M58" s="79"/>
      <c r="N58" s="79"/>
      <c r="O58" s="79"/>
      <c r="P58" s="79"/>
      <c r="Q58" s="79"/>
    </row>
    <row r="59" spans="1:17">
      <c r="A59" s="75"/>
      <c r="B59" s="75"/>
      <c r="C59" s="75"/>
      <c r="D59" s="75"/>
      <c r="E59" s="75"/>
      <c r="F59" s="75"/>
      <c r="G59" s="75"/>
      <c r="H59" s="75"/>
      <c r="I59" s="75"/>
      <c r="J59" s="75"/>
      <c r="K59" s="75"/>
      <c r="L59" s="79"/>
      <c r="M59" s="79"/>
      <c r="N59" s="79"/>
      <c r="O59" s="79"/>
      <c r="P59" s="79"/>
      <c r="Q59" s="79"/>
    </row>
    <row r="60" spans="1:17" ht="21" thickBot="1">
      <c r="A60" s="99" t="s">
        <v>297</v>
      </c>
      <c r="B60" s="75"/>
      <c r="C60" s="75"/>
      <c r="D60" s="75"/>
      <c r="E60" s="75"/>
      <c r="F60" s="75"/>
      <c r="G60" s="75"/>
      <c r="H60" s="75"/>
      <c r="I60" s="75"/>
      <c r="J60" s="75"/>
      <c r="K60" s="75"/>
      <c r="L60" s="79"/>
      <c r="M60" s="79"/>
      <c r="N60" s="79"/>
      <c r="O60" s="79"/>
      <c r="P60" s="79"/>
      <c r="Q60" s="79"/>
    </row>
    <row r="61" spans="1:17" ht="26.25">
      <c r="A61" s="645" t="s">
        <v>390</v>
      </c>
      <c r="B61" s="646"/>
      <c r="C61" s="646"/>
      <c r="D61" s="646"/>
      <c r="E61" s="646"/>
      <c r="F61" s="647"/>
      <c r="G61" s="408" t="s">
        <v>177</v>
      </c>
      <c r="H61" s="408" t="s">
        <v>181</v>
      </c>
      <c r="I61" s="408" t="s">
        <v>292</v>
      </c>
      <c r="J61" s="648" t="s">
        <v>138</v>
      </c>
      <c r="K61" s="649"/>
      <c r="L61" s="650"/>
      <c r="M61" s="650"/>
      <c r="N61" s="650"/>
      <c r="O61" s="650"/>
      <c r="P61" s="650"/>
      <c r="Q61" s="651"/>
    </row>
    <row r="62" spans="1:17" ht="15.75">
      <c r="A62" s="268"/>
      <c r="B62" s="1" t="s">
        <v>459</v>
      </c>
      <c r="C62" s="6"/>
      <c r="D62" s="6"/>
      <c r="E62" s="144"/>
      <c r="F62" s="409"/>
      <c r="G62" s="75"/>
      <c r="H62" s="75"/>
      <c r="I62" s="75"/>
      <c r="J62" s="75"/>
      <c r="K62" s="75"/>
      <c r="L62" s="79"/>
      <c r="M62" s="79"/>
      <c r="N62" s="79"/>
      <c r="O62" s="79"/>
      <c r="P62" s="79"/>
      <c r="Q62" s="100"/>
    </row>
    <row r="63" spans="1:17" ht="15.75" thickBot="1">
      <c r="A63" s="419">
        <f>+'ATT H-3F'!A137</f>
        <v>81</v>
      </c>
      <c r="B63" s="420"/>
      <c r="C63" s="264" t="str">
        <f>+'ATT H-3F'!C137</f>
        <v>General Advertising Exp Account 930.1</v>
      </c>
      <c r="D63" s="421"/>
      <c r="E63" s="422" t="str">
        <f>+'ATT H-3F'!E137</f>
        <v>(Note F)</v>
      </c>
      <c r="F63" s="432" t="str">
        <f>+'ATT H-3F'!F137</f>
        <v>p323.191b</v>
      </c>
      <c r="G63" s="608">
        <f>'ATT H-3F'!H124</f>
        <v>0</v>
      </c>
      <c r="H63" s="433">
        <v>0</v>
      </c>
      <c r="I63" s="433">
        <f>G63</f>
        <v>0</v>
      </c>
      <c r="J63" s="660"/>
      <c r="K63" s="660"/>
      <c r="L63" s="661"/>
      <c r="M63" s="661"/>
      <c r="N63" s="661"/>
      <c r="O63" s="661"/>
      <c r="P63" s="661"/>
      <c r="Q63" s="662"/>
    </row>
    <row r="64" spans="1:17" ht="15">
      <c r="A64" s="5"/>
      <c r="B64" s="13"/>
      <c r="C64" s="14"/>
      <c r="D64" s="6"/>
      <c r="E64" s="57"/>
      <c r="F64" s="14"/>
      <c r="G64" s="184"/>
      <c r="H64" s="184"/>
      <c r="I64" s="184"/>
      <c r="J64" s="417"/>
      <c r="K64" s="350"/>
      <c r="L64" s="103"/>
      <c r="M64" s="103"/>
      <c r="N64" s="103"/>
      <c r="O64" s="103"/>
      <c r="P64" s="103"/>
      <c r="Q64" s="103"/>
    </row>
    <row r="65" spans="1:17">
      <c r="A65" s="75"/>
      <c r="B65" s="75"/>
      <c r="C65" s="75"/>
      <c r="D65" s="75"/>
      <c r="E65" s="75"/>
      <c r="F65" s="75"/>
      <c r="G65" s="75"/>
      <c r="H65" s="75"/>
      <c r="I65" s="75"/>
      <c r="J65" s="75"/>
      <c r="K65" s="75"/>
      <c r="L65" s="79"/>
      <c r="M65" s="79"/>
      <c r="N65" s="79"/>
      <c r="O65" s="79"/>
      <c r="P65" s="79"/>
      <c r="Q65" s="79"/>
    </row>
    <row r="66" spans="1:17" ht="21" thickBot="1">
      <c r="A66" s="99" t="s">
        <v>176</v>
      </c>
      <c r="B66" s="75"/>
      <c r="C66" s="75"/>
      <c r="D66" s="75"/>
      <c r="E66" s="75"/>
      <c r="F66" s="75"/>
      <c r="G66" s="75"/>
      <c r="H66" s="75"/>
      <c r="I66" s="75"/>
      <c r="J66" s="75"/>
      <c r="K66" s="75"/>
      <c r="L66" s="79"/>
      <c r="M66" s="79"/>
      <c r="N66" s="79"/>
      <c r="O66" s="79"/>
      <c r="P66" s="79"/>
      <c r="Q66" s="79"/>
    </row>
    <row r="67" spans="1:17" ht="18">
      <c r="A67" s="645" t="s">
        <v>390</v>
      </c>
      <c r="B67" s="646"/>
      <c r="C67" s="646"/>
      <c r="D67" s="646"/>
      <c r="E67" s="646"/>
      <c r="F67" s="647"/>
      <c r="G67" s="408" t="s">
        <v>182</v>
      </c>
      <c r="H67" s="408" t="s">
        <v>183</v>
      </c>
      <c r="I67" s="408" t="s">
        <v>184</v>
      </c>
      <c r="J67" s="408" t="s">
        <v>185</v>
      </c>
      <c r="K67" s="408" t="s">
        <v>186</v>
      </c>
      <c r="L67" s="663" t="s">
        <v>138</v>
      </c>
      <c r="M67" s="650"/>
      <c r="N67" s="650"/>
      <c r="O67" s="650"/>
      <c r="P67" s="650"/>
      <c r="Q67" s="651"/>
    </row>
    <row r="68" spans="1:17" ht="15.75">
      <c r="A68" s="268" t="s">
        <v>426</v>
      </c>
      <c r="B68" s="39" t="s">
        <v>503</v>
      </c>
      <c r="C68" s="6"/>
      <c r="D68" s="6"/>
      <c r="E68" s="144"/>
      <c r="F68" s="413"/>
      <c r="G68" s="75"/>
      <c r="H68" s="75"/>
      <c r="I68" s="75"/>
      <c r="J68" s="75"/>
      <c r="K68" s="75"/>
      <c r="L68" s="79"/>
      <c r="M68" s="79"/>
      <c r="N68" s="79"/>
      <c r="O68" s="79"/>
      <c r="P68" s="79"/>
      <c r="Q68" s="100"/>
    </row>
    <row r="69" spans="1:17" ht="15.75">
      <c r="A69" s="268"/>
      <c r="B69" s="39"/>
      <c r="C69" s="6"/>
      <c r="D69" s="6"/>
      <c r="E69" s="144"/>
      <c r="F69" s="413"/>
      <c r="G69" s="184"/>
      <c r="H69" s="184"/>
      <c r="I69" s="184"/>
      <c r="J69" s="184"/>
      <c r="K69" s="184"/>
      <c r="L69" s="664"/>
      <c r="M69" s="654"/>
      <c r="N69" s="654"/>
      <c r="O69" s="654"/>
      <c r="P69" s="654"/>
      <c r="Q69" s="655"/>
    </row>
    <row r="70" spans="1:17" ht="15.75" thickBot="1">
      <c r="A70" s="419">
        <f>+'ATT H-3F'!A215</f>
        <v>129</v>
      </c>
      <c r="B70" s="431"/>
      <c r="C70" s="264" t="str">
        <f>+'ATT H-3F'!C215</f>
        <v>SIT=State Income Tax Rate or Composite</v>
      </c>
      <c r="D70" s="434"/>
      <c r="E70" s="422" t="str">
        <f>+'ATT H-3F'!E215</f>
        <v>(Note I)</v>
      </c>
      <c r="F70" s="432">
        <f>+'ATT H-3F'!F215</f>
        <v>0</v>
      </c>
      <c r="G70" s="435"/>
      <c r="H70" s="436"/>
      <c r="I70" s="357"/>
      <c r="J70" s="357"/>
      <c r="K70" s="357"/>
      <c r="L70" s="658"/>
      <c r="M70" s="658"/>
      <c r="N70" s="658"/>
      <c r="O70" s="658"/>
      <c r="P70" s="658"/>
      <c r="Q70" s="659"/>
    </row>
    <row r="71" spans="1:17">
      <c r="A71" s="75"/>
      <c r="B71" s="75"/>
      <c r="C71" s="75"/>
      <c r="D71" s="75"/>
      <c r="E71" s="75"/>
      <c r="F71" s="75"/>
      <c r="G71" s="75"/>
      <c r="H71" s="75"/>
      <c r="I71" s="75"/>
      <c r="J71" s="75"/>
      <c r="K71" s="75"/>
      <c r="L71" s="79"/>
      <c r="M71" s="79"/>
      <c r="N71" s="79"/>
      <c r="O71" s="79"/>
      <c r="P71" s="79"/>
      <c r="Q71" s="79"/>
    </row>
    <row r="72" spans="1:17">
      <c r="A72" s="75"/>
      <c r="B72" s="75"/>
      <c r="C72" s="75"/>
      <c r="D72" s="75"/>
      <c r="E72" s="75"/>
      <c r="F72" s="75"/>
      <c r="G72" s="75"/>
      <c r="H72" s="75"/>
      <c r="I72" s="75"/>
      <c r="J72" s="75"/>
      <c r="K72" s="75"/>
      <c r="L72" s="79"/>
      <c r="M72" s="79"/>
      <c r="N72" s="79"/>
      <c r="O72" s="79"/>
      <c r="P72" s="79"/>
      <c r="Q72" s="79"/>
    </row>
    <row r="73" spans="1:17" ht="21" thickBot="1">
      <c r="A73" s="99" t="s">
        <v>298</v>
      </c>
      <c r="B73" s="75"/>
      <c r="C73" s="75"/>
      <c r="D73" s="75"/>
      <c r="E73" s="75"/>
      <c r="F73" s="75"/>
      <c r="G73" s="75"/>
      <c r="H73" s="75"/>
      <c r="I73" s="75"/>
      <c r="J73" s="75"/>
      <c r="K73" s="75"/>
      <c r="L73" s="79"/>
      <c r="M73" s="79"/>
      <c r="N73" s="79"/>
      <c r="O73" s="79"/>
      <c r="P73" s="79"/>
      <c r="Q73" s="79"/>
    </row>
    <row r="74" spans="1:17" ht="26.25">
      <c r="A74" s="645" t="s">
        <v>390</v>
      </c>
      <c r="B74" s="646"/>
      <c r="C74" s="646"/>
      <c r="D74" s="646"/>
      <c r="E74" s="646"/>
      <c r="F74" s="647"/>
      <c r="G74" s="408" t="s">
        <v>177</v>
      </c>
      <c r="H74" s="408" t="s">
        <v>187</v>
      </c>
      <c r="I74" s="408" t="s">
        <v>188</v>
      </c>
      <c r="J74" s="648" t="s">
        <v>138</v>
      </c>
      <c r="K74" s="649"/>
      <c r="L74" s="650"/>
      <c r="M74" s="650"/>
      <c r="N74" s="650"/>
      <c r="O74" s="650"/>
      <c r="P74" s="650"/>
      <c r="Q74" s="651"/>
    </row>
    <row r="75" spans="1:17" ht="15.75">
      <c r="A75" s="268"/>
      <c r="B75" s="1" t="s">
        <v>459</v>
      </c>
      <c r="C75" s="6"/>
      <c r="D75" s="6"/>
      <c r="E75" s="144"/>
      <c r="F75" s="409"/>
      <c r="G75" s="75"/>
      <c r="H75" s="75"/>
      <c r="I75" s="75"/>
      <c r="J75" s="75"/>
      <c r="K75" s="75"/>
      <c r="L75" s="79"/>
      <c r="M75" s="79"/>
      <c r="N75" s="79"/>
      <c r="O75" s="79"/>
      <c r="P75" s="79"/>
      <c r="Q75" s="100"/>
    </row>
    <row r="76" spans="1:17" ht="15.75" thickBot="1">
      <c r="A76" s="419">
        <f>+'ATT H-3F'!A133</f>
        <v>78</v>
      </c>
      <c r="B76" s="420"/>
      <c r="C76" s="264" t="str">
        <f>+'ATT H-3F'!C133</f>
        <v>General Advertising Exp Account 930.1</v>
      </c>
      <c r="D76" s="437"/>
      <c r="E76" s="422" t="str">
        <f>+'ATT H-3F'!E133</f>
        <v>(Note K)</v>
      </c>
      <c r="F76" s="432" t="str">
        <f>+'ATT H-3F'!F133</f>
        <v>p323.191b</v>
      </c>
      <c r="G76" s="449">
        <f>+G63</f>
        <v>0</v>
      </c>
      <c r="H76" s="357">
        <v>0</v>
      </c>
      <c r="I76" s="438">
        <f>G76-H76</f>
        <v>0</v>
      </c>
      <c r="J76" s="672">
        <f>+J63</f>
        <v>0</v>
      </c>
      <c r="K76" s="657"/>
      <c r="L76" s="658"/>
      <c r="M76" s="658"/>
      <c r="N76" s="658"/>
      <c r="O76" s="658"/>
      <c r="P76" s="658"/>
      <c r="Q76" s="659"/>
    </row>
    <row r="77" spans="1:17">
      <c r="A77" s="75"/>
      <c r="B77" s="75"/>
      <c r="C77" s="75"/>
      <c r="D77" s="75"/>
      <c r="E77" s="75"/>
      <c r="F77" s="75"/>
      <c r="G77" s="75"/>
      <c r="H77" s="75"/>
      <c r="I77" s="75"/>
      <c r="J77" s="75"/>
      <c r="K77" s="75"/>
      <c r="L77" s="79"/>
      <c r="M77" s="79"/>
      <c r="N77" s="79"/>
      <c r="O77" s="79"/>
      <c r="P77" s="79"/>
      <c r="Q77" s="79"/>
    </row>
    <row r="78" spans="1:17">
      <c r="A78" s="75"/>
      <c r="B78" s="75"/>
      <c r="C78" s="75"/>
      <c r="D78" s="75"/>
      <c r="E78" s="75"/>
      <c r="F78" s="75"/>
      <c r="G78" s="75"/>
      <c r="H78" s="75"/>
      <c r="I78" s="75"/>
      <c r="J78" s="75"/>
      <c r="K78" s="75"/>
      <c r="L78" s="79"/>
      <c r="M78" s="79"/>
      <c r="N78" s="79"/>
      <c r="O78" s="79"/>
      <c r="P78" s="79"/>
      <c r="Q78" s="79"/>
    </row>
    <row r="79" spans="1:17" ht="21" thickBot="1">
      <c r="A79" s="99" t="s">
        <v>300</v>
      </c>
      <c r="B79" s="75"/>
      <c r="C79" s="75"/>
      <c r="D79" s="75"/>
      <c r="E79" s="75"/>
      <c r="F79" s="75"/>
      <c r="G79" s="75"/>
      <c r="H79" s="75"/>
      <c r="I79" s="75"/>
      <c r="J79" s="75"/>
      <c r="K79" s="75"/>
      <c r="L79" s="79"/>
      <c r="M79" s="79"/>
      <c r="N79" s="79"/>
      <c r="O79" s="79"/>
      <c r="P79" s="79"/>
      <c r="Q79" s="79"/>
    </row>
    <row r="80" spans="1:17" ht="39">
      <c r="A80" s="645" t="s">
        <v>390</v>
      </c>
      <c r="B80" s="646"/>
      <c r="C80" s="646"/>
      <c r="D80" s="646"/>
      <c r="E80" s="646"/>
      <c r="F80" s="646"/>
      <c r="G80" s="407" t="str">
        <f>+C82</f>
        <v>Excluded Transmission Facilities</v>
      </c>
      <c r="H80" s="648" t="s">
        <v>190</v>
      </c>
      <c r="I80" s="669"/>
      <c r="J80" s="669"/>
      <c r="K80" s="669"/>
      <c r="L80" s="670"/>
      <c r="M80" s="670"/>
      <c r="N80" s="670"/>
      <c r="O80" s="670"/>
      <c r="P80" s="670"/>
      <c r="Q80" s="671"/>
    </row>
    <row r="81" spans="1:18" ht="18">
      <c r="A81" s="439"/>
      <c r="B81" s="93" t="s">
        <v>462</v>
      </c>
      <c r="C81" s="325"/>
      <c r="D81" s="325"/>
      <c r="E81" s="326"/>
      <c r="F81" s="3"/>
      <c r="G81" s="344"/>
      <c r="H81" s="75"/>
      <c r="I81" s="75"/>
      <c r="J81" s="75"/>
      <c r="K81" s="75"/>
      <c r="L81" s="79"/>
      <c r="M81" s="79"/>
      <c r="N81" s="79"/>
      <c r="O81" s="79"/>
      <c r="P81" s="79"/>
      <c r="Q81" s="100"/>
    </row>
    <row r="82" spans="1:18" ht="18">
      <c r="A82" s="268">
        <f>+'ATT H-3F'!A249</f>
        <v>149</v>
      </c>
      <c r="B82" s="5"/>
      <c r="C82" s="14" t="str">
        <f>+'ATT H-3F'!C249</f>
        <v>Excluded Transmission Facilities</v>
      </c>
      <c r="D82" s="325"/>
      <c r="E82" s="57" t="str">
        <f>+'ATT H-3F'!E249</f>
        <v>(Note M)</v>
      </c>
      <c r="F82" s="14" t="str">
        <f>+'ATT H-3F'!F249</f>
        <v>Attachment 5</v>
      </c>
      <c r="G82" s="440"/>
      <c r="H82" s="656"/>
      <c r="I82" s="653"/>
      <c r="J82" s="653"/>
      <c r="K82" s="653"/>
      <c r="L82" s="654"/>
      <c r="M82" s="654"/>
      <c r="N82" s="654"/>
      <c r="O82" s="654"/>
      <c r="P82" s="654"/>
      <c r="Q82" s="655"/>
    </row>
    <row r="83" spans="1:18" ht="18">
      <c r="A83" s="268"/>
      <c r="B83" s="5"/>
      <c r="C83" s="6"/>
      <c r="D83" s="325"/>
      <c r="E83" s="412"/>
      <c r="F83" s="21"/>
      <c r="G83" s="344"/>
      <c r="H83" s="75"/>
      <c r="I83" s="75"/>
      <c r="J83" s="75"/>
      <c r="K83" s="75"/>
      <c r="L83" s="79"/>
      <c r="M83" s="79"/>
      <c r="N83" s="79"/>
      <c r="O83" s="98"/>
      <c r="P83" s="79"/>
      <c r="Q83" s="100"/>
    </row>
    <row r="84" spans="1:18" ht="18">
      <c r="A84" s="268"/>
      <c r="B84" s="5"/>
      <c r="C84" s="6" t="s">
        <v>376</v>
      </c>
      <c r="D84" s="325"/>
      <c r="E84" s="412"/>
      <c r="F84" s="21"/>
      <c r="G84" s="441" t="s">
        <v>189</v>
      </c>
      <c r="H84" s="656" t="s">
        <v>319</v>
      </c>
      <c r="I84" s="653"/>
      <c r="J84" s="653"/>
      <c r="K84" s="653"/>
      <c r="L84" s="654"/>
      <c r="M84" s="654"/>
      <c r="N84" s="654"/>
      <c r="O84" s="654"/>
      <c r="P84" s="654"/>
      <c r="Q84" s="655"/>
    </row>
    <row r="85" spans="1:18" ht="18">
      <c r="A85" s="268"/>
      <c r="B85" s="5">
        <v>1</v>
      </c>
      <c r="C85" s="6" t="s">
        <v>67</v>
      </c>
      <c r="D85" s="325"/>
      <c r="E85" s="412"/>
      <c r="F85" s="413"/>
      <c r="G85" s="257">
        <v>81218759.590000004</v>
      </c>
      <c r="H85" s="442" t="s">
        <v>587</v>
      </c>
      <c r="I85" s="350"/>
      <c r="J85" s="350"/>
      <c r="K85" s="350"/>
      <c r="L85" s="103"/>
      <c r="M85" s="103"/>
      <c r="N85" s="103"/>
      <c r="O85" s="103"/>
      <c r="P85" s="103"/>
      <c r="Q85" s="169"/>
      <c r="R85" s="1"/>
    </row>
    <row r="86" spans="1:18" ht="18">
      <c r="A86" s="268"/>
      <c r="B86" s="5"/>
      <c r="C86" s="6" t="s">
        <v>68</v>
      </c>
      <c r="D86" s="325"/>
      <c r="E86" s="412"/>
      <c r="F86" s="413"/>
      <c r="G86" s="258">
        <v>0</v>
      </c>
      <c r="H86" s="442" t="s">
        <v>580</v>
      </c>
      <c r="I86" s="350"/>
      <c r="J86" s="350"/>
      <c r="K86" s="350"/>
      <c r="L86" s="103"/>
      <c r="M86" s="103"/>
      <c r="N86" s="103"/>
      <c r="O86" s="103"/>
      <c r="P86" s="103"/>
      <c r="Q86" s="169"/>
      <c r="R86" s="1"/>
    </row>
    <row r="87" spans="1:18" ht="18">
      <c r="A87" s="268"/>
      <c r="B87" s="5">
        <v>2</v>
      </c>
      <c r="C87" s="6" t="s">
        <v>379</v>
      </c>
      <c r="D87" s="325"/>
      <c r="E87" s="412"/>
      <c r="F87" s="21"/>
      <c r="G87" s="443"/>
      <c r="H87" s="665"/>
      <c r="I87" s="666"/>
      <c r="J87" s="666"/>
      <c r="K87" s="666"/>
      <c r="L87" s="667"/>
      <c r="M87" s="667"/>
      <c r="N87" s="667"/>
      <c r="O87" s="667"/>
      <c r="P87" s="667"/>
      <c r="Q87" s="668"/>
    </row>
    <row r="88" spans="1:18" ht="18">
      <c r="A88" s="268"/>
      <c r="B88" s="5"/>
      <c r="C88" s="6" t="s">
        <v>380</v>
      </c>
      <c r="D88" s="53" t="s">
        <v>381</v>
      </c>
      <c r="E88" s="412"/>
      <c r="F88" s="21"/>
      <c r="G88" s="441"/>
      <c r="H88" s="656"/>
      <c r="I88" s="653"/>
      <c r="J88" s="653"/>
      <c r="K88" s="653"/>
      <c r="L88" s="654"/>
      <c r="M88" s="654"/>
      <c r="N88" s="654"/>
      <c r="O88" s="654"/>
      <c r="P88" s="654"/>
      <c r="Q88" s="655"/>
    </row>
    <row r="89" spans="1:18" ht="15">
      <c r="A89" s="344"/>
      <c r="B89" s="270" t="s">
        <v>428</v>
      </c>
      <c r="C89" s="6" t="s">
        <v>382</v>
      </c>
      <c r="D89" s="354">
        <v>1000000</v>
      </c>
      <c r="E89" s="75"/>
      <c r="F89" s="75"/>
      <c r="G89" s="224"/>
      <c r="H89" s="665"/>
      <c r="I89" s="666"/>
      <c r="J89" s="666"/>
      <c r="K89" s="666"/>
      <c r="L89" s="667"/>
      <c r="M89" s="667"/>
      <c r="N89" s="667"/>
      <c r="O89" s="667"/>
      <c r="P89" s="667"/>
      <c r="Q89" s="668"/>
    </row>
    <row r="90" spans="1:18" ht="15">
      <c r="A90" s="344"/>
      <c r="B90" s="270" t="s">
        <v>543</v>
      </c>
      <c r="C90" s="6" t="s">
        <v>383</v>
      </c>
      <c r="D90" s="354">
        <v>500000</v>
      </c>
      <c r="E90" s="75"/>
      <c r="F90" s="75"/>
      <c r="G90" s="347"/>
      <c r="H90" s="656"/>
      <c r="I90" s="653"/>
      <c r="J90" s="653"/>
      <c r="K90" s="653"/>
      <c r="L90" s="654"/>
      <c r="M90" s="654"/>
      <c r="N90" s="654"/>
      <c r="O90" s="654"/>
      <c r="P90" s="654"/>
      <c r="Q90" s="655"/>
    </row>
    <row r="91" spans="1:18" ht="15">
      <c r="A91" s="344"/>
      <c r="B91" s="270" t="s">
        <v>401</v>
      </c>
      <c r="C91" s="6" t="s">
        <v>384</v>
      </c>
      <c r="D91" s="354">
        <v>400000</v>
      </c>
      <c r="E91" s="75"/>
      <c r="F91" s="75"/>
      <c r="G91" s="347"/>
      <c r="H91" s="656"/>
      <c r="I91" s="653"/>
      <c r="J91" s="653"/>
      <c r="K91" s="653"/>
      <c r="L91" s="654"/>
      <c r="M91" s="654"/>
      <c r="N91" s="654"/>
      <c r="O91" s="654"/>
      <c r="P91" s="654"/>
      <c r="Q91" s="655"/>
    </row>
    <row r="92" spans="1:18" ht="15">
      <c r="A92" s="344"/>
      <c r="B92" s="270" t="s">
        <v>429</v>
      </c>
      <c r="C92" s="6" t="s">
        <v>385</v>
      </c>
      <c r="D92" s="354">
        <f>+D89*(D91/(D90+D91))</f>
        <v>444444.44444444444</v>
      </c>
      <c r="E92" s="75"/>
      <c r="F92" s="75"/>
      <c r="G92" s="347"/>
      <c r="H92" s="656"/>
      <c r="I92" s="653"/>
      <c r="J92" s="653"/>
      <c r="K92" s="653"/>
      <c r="L92" s="654"/>
      <c r="M92" s="654"/>
      <c r="N92" s="654"/>
      <c r="O92" s="654"/>
      <c r="P92" s="654"/>
      <c r="Q92" s="655"/>
    </row>
    <row r="93" spans="1:18" ht="13.5" thickBot="1">
      <c r="A93" s="356"/>
      <c r="B93" s="428"/>
      <c r="C93" s="428"/>
      <c r="D93" s="428"/>
      <c r="E93" s="428"/>
      <c r="F93" s="428"/>
      <c r="G93" s="356"/>
      <c r="H93" s="428"/>
      <c r="I93" s="428"/>
      <c r="J93" s="428"/>
      <c r="K93" s="444" t="s">
        <v>191</v>
      </c>
      <c r="L93" s="101"/>
      <c r="M93" s="101"/>
      <c r="N93" s="101"/>
      <c r="O93" s="101"/>
      <c r="P93" s="101"/>
      <c r="Q93" s="106"/>
    </row>
    <row r="94" spans="1:18">
      <c r="A94" s="75"/>
      <c r="B94" s="75"/>
      <c r="C94" s="75"/>
      <c r="D94" s="75"/>
      <c r="E94" s="75"/>
      <c r="F94" s="75"/>
      <c r="G94" s="75"/>
      <c r="H94" s="75"/>
      <c r="I94" s="75"/>
      <c r="J94" s="75"/>
      <c r="K94" s="83"/>
      <c r="L94" s="79"/>
      <c r="M94" s="79"/>
      <c r="N94" s="79"/>
      <c r="O94" s="79"/>
      <c r="P94" s="79"/>
      <c r="Q94" s="79"/>
    </row>
    <row r="95" spans="1:18">
      <c r="A95" s="75"/>
      <c r="B95" s="75"/>
      <c r="C95" s="75"/>
      <c r="D95" s="75"/>
      <c r="E95" s="75"/>
      <c r="F95" s="75"/>
      <c r="G95" s="75"/>
      <c r="H95" s="75"/>
      <c r="I95" s="75"/>
      <c r="J95" s="75"/>
      <c r="K95" s="83"/>
      <c r="L95" s="79"/>
      <c r="M95" s="79"/>
      <c r="N95" s="79"/>
      <c r="O95" s="79"/>
      <c r="P95" s="79"/>
      <c r="Q95" s="79"/>
    </row>
    <row r="96" spans="1:18" ht="15">
      <c r="A96" s="5"/>
      <c r="B96" s="5"/>
      <c r="C96" s="5"/>
      <c r="D96" s="5"/>
      <c r="E96" s="57"/>
      <c r="F96" s="5"/>
      <c r="G96" s="75"/>
      <c r="H96" s="75"/>
      <c r="I96" s="75"/>
      <c r="J96" s="75"/>
      <c r="K96" s="83"/>
      <c r="L96" s="79"/>
      <c r="M96" s="79"/>
      <c r="N96" s="79"/>
      <c r="O96" s="79"/>
      <c r="P96" s="79"/>
      <c r="Q96" s="79"/>
    </row>
    <row r="97" spans="1:17" ht="15">
      <c r="A97" s="5"/>
      <c r="B97" s="5"/>
      <c r="C97" s="5"/>
      <c r="D97" s="5"/>
      <c r="E97" s="57"/>
      <c r="F97" s="5"/>
      <c r="G97" s="75"/>
      <c r="H97" s="75"/>
      <c r="I97" s="75"/>
      <c r="J97" s="75"/>
      <c r="K97" s="83"/>
      <c r="L97" s="79"/>
      <c r="M97" s="79"/>
      <c r="N97" s="79"/>
      <c r="O97" s="79"/>
      <c r="P97" s="79"/>
      <c r="Q97" s="79"/>
    </row>
    <row r="98" spans="1:17" ht="21" thickBot="1">
      <c r="A98" s="99" t="s">
        <v>11</v>
      </c>
      <c r="B98" s="75"/>
      <c r="C98" s="75"/>
      <c r="D98" s="75"/>
      <c r="E98" s="75"/>
      <c r="F98" s="75"/>
      <c r="G98" s="75"/>
      <c r="H98" s="75"/>
      <c r="I98" s="75"/>
      <c r="J98" s="75"/>
      <c r="K98" s="75"/>
      <c r="L98" s="79"/>
      <c r="M98" s="79"/>
      <c r="N98" s="79"/>
      <c r="O98" s="79"/>
      <c r="P98" s="79"/>
      <c r="Q98" s="79"/>
    </row>
    <row r="99" spans="1:17" ht="26.25">
      <c r="A99" s="645" t="s">
        <v>390</v>
      </c>
      <c r="B99" s="646"/>
      <c r="C99" s="646"/>
      <c r="D99" s="646"/>
      <c r="E99" s="646"/>
      <c r="F99" s="647"/>
      <c r="G99" s="408" t="s">
        <v>542</v>
      </c>
      <c r="H99" s="408" t="s">
        <v>14</v>
      </c>
      <c r="I99" s="408" t="s">
        <v>179</v>
      </c>
      <c r="J99" s="648" t="s">
        <v>138</v>
      </c>
      <c r="K99" s="649"/>
      <c r="L99" s="650"/>
      <c r="M99" s="650"/>
      <c r="N99" s="650"/>
      <c r="O99" s="650"/>
      <c r="P99" s="650"/>
      <c r="Q99" s="651"/>
    </row>
    <row r="100" spans="1:17" ht="15.75">
      <c r="A100" s="268">
        <f>+'ATT H-3F'!A80</f>
        <v>44</v>
      </c>
      <c r="B100" s="1" t="s">
        <v>366</v>
      </c>
      <c r="C100" s="6"/>
      <c r="D100" s="6"/>
      <c r="E100" s="144"/>
      <c r="F100" s="409"/>
      <c r="G100" s="445" t="s">
        <v>189</v>
      </c>
      <c r="H100" s="446"/>
      <c r="I100" s="446" t="s">
        <v>124</v>
      </c>
      <c r="J100" s="75"/>
      <c r="K100" s="75"/>
      <c r="L100" s="79"/>
      <c r="M100" s="79"/>
      <c r="N100" s="79"/>
      <c r="O100" s="79"/>
      <c r="P100" s="79"/>
      <c r="Q100" s="100"/>
    </row>
    <row r="101" spans="1:17" ht="15.75">
      <c r="A101" s="268"/>
      <c r="B101" s="1"/>
      <c r="C101" s="6" t="s">
        <v>12</v>
      </c>
      <c r="D101" s="6"/>
      <c r="E101" s="144"/>
      <c r="F101" s="409"/>
      <c r="G101" s="447"/>
      <c r="H101" s="609"/>
      <c r="I101" s="446"/>
      <c r="J101" s="75"/>
      <c r="K101" s="75"/>
      <c r="L101" s="79"/>
      <c r="M101" s="79"/>
      <c r="N101" s="79"/>
      <c r="O101" s="79"/>
      <c r="P101" s="79"/>
      <c r="Q101" s="100"/>
    </row>
    <row r="102" spans="1:17" ht="15.75">
      <c r="A102" s="268"/>
      <c r="B102" s="1"/>
      <c r="C102" s="6" t="s">
        <v>13</v>
      </c>
      <c r="D102" s="6"/>
      <c r="E102" s="144"/>
      <c r="F102" s="409"/>
      <c r="G102" s="447">
        <v>1825866.71</v>
      </c>
      <c r="H102" s="610">
        <f>'ATT H-3F'!H128</f>
        <v>5.2773072289472867E-2</v>
      </c>
      <c r="I102" s="446">
        <f>G102*H102</f>
        <v>96356.595877771993</v>
      </c>
      <c r="J102" s="75"/>
      <c r="K102" s="75"/>
      <c r="L102" s="79"/>
      <c r="M102" s="79"/>
      <c r="N102" s="79"/>
      <c r="O102" s="79"/>
      <c r="P102" s="79"/>
      <c r="Q102" s="100"/>
    </row>
    <row r="103" spans="1:17" ht="15.75">
      <c r="A103" s="268"/>
      <c r="B103" s="1"/>
      <c r="C103" s="6" t="s">
        <v>115</v>
      </c>
      <c r="D103" s="6"/>
      <c r="E103" s="144"/>
      <c r="F103" s="409"/>
      <c r="G103" s="447"/>
      <c r="H103" s="610"/>
      <c r="I103" s="446"/>
      <c r="J103" s="75"/>
      <c r="K103" s="75"/>
      <c r="L103" s="79"/>
      <c r="M103" s="79"/>
      <c r="N103" s="79"/>
      <c r="O103" s="79"/>
      <c r="P103" s="79"/>
      <c r="Q103" s="100"/>
    </row>
    <row r="104" spans="1:17" ht="16.5" thickBot="1">
      <c r="A104" s="268"/>
      <c r="B104" s="1"/>
      <c r="C104" s="6" t="s">
        <v>188</v>
      </c>
      <c r="D104" s="6"/>
      <c r="E104" s="144"/>
      <c r="F104" s="6"/>
      <c r="G104" s="611"/>
      <c r="H104" s="610"/>
      <c r="I104" s="446"/>
      <c r="J104" s="75"/>
      <c r="K104" s="75"/>
      <c r="L104" s="79"/>
      <c r="M104" s="79"/>
      <c r="N104" s="79"/>
      <c r="O104" s="79"/>
      <c r="P104" s="79"/>
      <c r="Q104" s="100"/>
    </row>
    <row r="105" spans="1:17" ht="15.75" thickBot="1">
      <c r="A105" s="356"/>
      <c r="B105" s="420"/>
      <c r="C105" s="264" t="s">
        <v>386</v>
      </c>
      <c r="D105" s="437"/>
      <c r="E105" s="422"/>
      <c r="F105" s="432"/>
      <c r="G105" s="449">
        <f>SUM(G101:G104)</f>
        <v>1825866.71</v>
      </c>
      <c r="H105" s="450"/>
      <c r="I105" s="620">
        <f>SUM(I101:I104)</f>
        <v>96356.595877771993</v>
      </c>
      <c r="J105" s="672"/>
      <c r="K105" s="657"/>
      <c r="L105" s="658"/>
      <c r="M105" s="658"/>
      <c r="N105" s="658"/>
      <c r="O105" s="658"/>
      <c r="P105" s="658"/>
      <c r="Q105" s="659"/>
    </row>
    <row r="106" spans="1:17" ht="15">
      <c r="A106" s="5"/>
      <c r="B106" s="5"/>
      <c r="C106" s="5"/>
      <c r="D106" s="5"/>
      <c r="E106" s="57"/>
      <c r="F106" s="5"/>
      <c r="G106" s="75"/>
      <c r="H106" s="75"/>
      <c r="I106" s="75"/>
      <c r="J106" s="75"/>
      <c r="K106" s="83"/>
      <c r="L106" s="79"/>
      <c r="M106" s="79"/>
      <c r="N106" s="79"/>
      <c r="O106" s="79"/>
      <c r="P106" s="79"/>
      <c r="Q106" s="79"/>
    </row>
    <row r="107" spans="1:17" ht="15">
      <c r="A107" s="5"/>
      <c r="B107" s="5"/>
      <c r="C107" s="5"/>
      <c r="D107" s="5"/>
      <c r="E107" s="57"/>
      <c r="F107" s="5"/>
      <c r="G107" s="75"/>
      <c r="H107" s="75"/>
      <c r="I107" s="75"/>
      <c r="J107" s="75"/>
      <c r="K107" s="83"/>
      <c r="L107" s="79"/>
      <c r="M107" s="79"/>
      <c r="N107" s="79"/>
      <c r="O107" s="79"/>
      <c r="P107" s="79"/>
      <c r="Q107" s="79"/>
    </row>
    <row r="108" spans="1:17" ht="21" thickBot="1">
      <c r="A108" s="99" t="s">
        <v>473</v>
      </c>
      <c r="B108" s="75"/>
      <c r="C108" s="75"/>
      <c r="D108" s="75"/>
      <c r="E108" s="75"/>
      <c r="F108" s="75"/>
      <c r="G108" s="75"/>
      <c r="H108" s="75"/>
      <c r="I108" s="75"/>
      <c r="J108" s="75"/>
      <c r="K108" s="75"/>
      <c r="L108" s="79"/>
      <c r="M108" s="79"/>
      <c r="N108" s="79"/>
      <c r="O108" s="79"/>
      <c r="P108" s="79"/>
      <c r="Q108" s="79"/>
    </row>
    <row r="109" spans="1:17" ht="18">
      <c r="A109" s="645" t="s">
        <v>390</v>
      </c>
      <c r="B109" s="646"/>
      <c r="C109" s="646"/>
      <c r="D109" s="646"/>
      <c r="E109" s="646"/>
      <c r="F109" s="647"/>
      <c r="G109" s="408"/>
      <c r="H109" s="648" t="s">
        <v>387</v>
      </c>
      <c r="I109" s="669"/>
      <c r="J109" s="669"/>
      <c r="K109" s="669"/>
      <c r="L109" s="670"/>
      <c r="M109" s="670"/>
      <c r="N109" s="670"/>
      <c r="O109" s="670"/>
      <c r="P109" s="670"/>
      <c r="Q109" s="671"/>
    </row>
    <row r="110" spans="1:17" ht="15.75">
      <c r="A110" s="451">
        <f>+'ATT H-3F'!A83</f>
        <v>45</v>
      </c>
      <c r="B110" s="27" t="s">
        <v>473</v>
      </c>
      <c r="C110" s="1"/>
      <c r="D110" s="27"/>
      <c r="E110" s="412"/>
      <c r="F110" s="452" t="s">
        <v>72</v>
      </c>
      <c r="G110" s="75"/>
      <c r="H110" s="75"/>
      <c r="I110" s="75"/>
      <c r="J110" s="75"/>
      <c r="K110" s="75"/>
      <c r="L110" s="79"/>
      <c r="M110" s="79"/>
      <c r="N110" s="79"/>
      <c r="O110" s="79"/>
      <c r="P110" s="79"/>
      <c r="Q110" s="100"/>
    </row>
    <row r="111" spans="1:17" ht="15">
      <c r="A111" s="268"/>
      <c r="B111" s="5">
        <f>+'ATT H-3F'!A16</f>
        <v>5</v>
      </c>
      <c r="C111" s="75" t="s">
        <v>574</v>
      </c>
      <c r="D111" s="6"/>
      <c r="E111" s="453">
        <f>'ATT H-3F'!H16</f>
        <v>5.2773072289472867E-2</v>
      </c>
      <c r="F111" s="427"/>
      <c r="G111" s="154"/>
      <c r="H111" s="656"/>
      <c r="I111" s="653"/>
      <c r="J111" s="653"/>
      <c r="K111" s="653"/>
      <c r="L111" s="654"/>
      <c r="M111" s="654"/>
      <c r="N111" s="654"/>
      <c r="O111" s="654"/>
      <c r="P111" s="654"/>
      <c r="Q111" s="655"/>
    </row>
    <row r="112" spans="1:17" ht="15">
      <c r="A112" s="268"/>
      <c r="B112" s="5"/>
      <c r="C112" s="75" t="s">
        <v>248</v>
      </c>
      <c r="D112" s="454">
        <f>G112*H112</f>
        <v>0</v>
      </c>
      <c r="E112" s="453">
        <f>+E111</f>
        <v>5.2773072289472867E-2</v>
      </c>
      <c r="F112" s="455">
        <f>D112*E111</f>
        <v>0</v>
      </c>
      <c r="G112" s="456"/>
      <c r="H112" s="457"/>
      <c r="I112" s="350"/>
      <c r="J112" s="350"/>
      <c r="K112" s="350"/>
      <c r="L112" s="103"/>
      <c r="M112" s="103"/>
      <c r="N112" s="103"/>
      <c r="O112" s="103"/>
      <c r="P112" s="103"/>
      <c r="Q112" s="169"/>
    </row>
    <row r="113" spans="1:17" ht="15">
      <c r="A113" s="268"/>
      <c r="B113" s="5"/>
      <c r="C113" s="75"/>
      <c r="D113" s="6"/>
      <c r="E113" s="6"/>
      <c r="F113" s="427"/>
      <c r="G113" s="154"/>
      <c r="H113" s="417"/>
      <c r="I113" s="350"/>
      <c r="J113" s="350"/>
      <c r="K113" s="350"/>
      <c r="L113" s="103"/>
      <c r="M113" s="103"/>
      <c r="N113" s="103"/>
      <c r="O113" s="103"/>
      <c r="P113" s="103"/>
      <c r="Q113" s="169"/>
    </row>
    <row r="114" spans="1:17" ht="15">
      <c r="A114" s="268"/>
      <c r="B114" s="5"/>
      <c r="C114" s="228" t="s">
        <v>581</v>
      </c>
      <c r="D114" s="232">
        <v>16267474</v>
      </c>
      <c r="E114" s="458">
        <f>+E112</f>
        <v>5.2773072289472867E-2</v>
      </c>
      <c r="F114" s="455">
        <f>+D114*E114</f>
        <v>858484.58136912028</v>
      </c>
      <c r="G114" s="75"/>
      <c r="H114" s="656"/>
      <c r="I114" s="653"/>
      <c r="J114" s="653"/>
      <c r="K114" s="653"/>
      <c r="L114" s="654"/>
      <c r="M114" s="654"/>
      <c r="N114" s="654"/>
      <c r="O114" s="654"/>
      <c r="P114" s="654"/>
      <c r="Q114" s="655"/>
    </row>
    <row r="115" spans="1:17" ht="15">
      <c r="A115" s="268"/>
      <c r="B115" s="5"/>
      <c r="C115" s="75" t="s">
        <v>73</v>
      </c>
      <c r="D115" s="459"/>
      <c r="E115" s="458">
        <f>+E114</f>
        <v>5.2773072289472867E-2</v>
      </c>
      <c r="F115" s="455">
        <f>+D115*E115</f>
        <v>0</v>
      </c>
      <c r="G115" s="448"/>
      <c r="H115" s="460"/>
      <c r="I115" s="350"/>
      <c r="J115" s="350"/>
      <c r="K115" s="350"/>
      <c r="L115" s="103"/>
      <c r="M115" s="103"/>
      <c r="N115" s="103"/>
      <c r="O115" s="103"/>
      <c r="P115" s="103"/>
      <c r="Q115" s="169"/>
    </row>
    <row r="116" spans="1:17" ht="15.75">
      <c r="A116" s="268"/>
      <c r="B116" s="5"/>
      <c r="C116" s="154"/>
      <c r="D116" s="600">
        <f>SUM(D112:D115)</f>
        <v>16267474</v>
      </c>
      <c r="E116" s="461">
        <f>E115</f>
        <v>5.2773072289472867E-2</v>
      </c>
      <c r="F116" s="462">
        <f>D116*E116</f>
        <v>858484.58136912028</v>
      </c>
      <c r="G116" s="463"/>
      <c r="H116" s="457"/>
      <c r="I116" s="350"/>
      <c r="J116" s="350"/>
      <c r="K116" s="350"/>
      <c r="L116" s="103"/>
      <c r="M116" s="103"/>
      <c r="N116" s="103"/>
      <c r="O116" s="103"/>
      <c r="P116" s="103"/>
      <c r="Q116" s="169"/>
    </row>
    <row r="117" spans="1:17" ht="15.75" thickBot="1">
      <c r="A117" s="419"/>
      <c r="B117" s="431"/>
      <c r="C117" s="431"/>
      <c r="D117" s="431"/>
      <c r="E117" s="422"/>
      <c r="F117" s="464"/>
      <c r="G117" s="428"/>
      <c r="H117" s="428"/>
      <c r="I117" s="428"/>
      <c r="J117" s="428"/>
      <c r="K117" s="444"/>
      <c r="L117" s="101"/>
      <c r="M117" s="101"/>
      <c r="N117" s="101"/>
      <c r="O117" s="101"/>
      <c r="P117" s="101"/>
      <c r="Q117" s="106"/>
    </row>
    <row r="118" spans="1:17">
      <c r="A118" s="75"/>
      <c r="B118" s="75"/>
      <c r="C118" s="75"/>
      <c r="D118" s="75"/>
      <c r="E118" s="75"/>
      <c r="F118" s="75"/>
      <c r="G118" s="75"/>
      <c r="H118" s="75"/>
      <c r="I118" s="75"/>
      <c r="J118" s="75"/>
      <c r="K118" s="83"/>
      <c r="L118" s="79"/>
      <c r="M118" s="79"/>
      <c r="N118" s="79"/>
      <c r="O118" s="79"/>
      <c r="P118" s="79"/>
      <c r="Q118" s="79"/>
    </row>
    <row r="119" spans="1:17">
      <c r="A119" s="75"/>
      <c r="B119" s="75"/>
      <c r="C119" s="75"/>
      <c r="D119" s="75"/>
      <c r="E119" s="75"/>
      <c r="F119" s="75"/>
      <c r="G119" s="75"/>
      <c r="H119" s="75"/>
      <c r="I119" s="75"/>
      <c r="J119" s="75"/>
      <c r="K119" s="83"/>
      <c r="L119" s="79"/>
      <c r="M119" s="79"/>
      <c r="N119" s="79"/>
      <c r="O119" s="79"/>
      <c r="P119" s="79"/>
      <c r="Q119" s="79"/>
    </row>
    <row r="120" spans="1:17" ht="21" thickBot="1">
      <c r="A120" s="99" t="s">
        <v>301</v>
      </c>
      <c r="B120" s="75"/>
      <c r="C120" s="75"/>
      <c r="D120" s="75"/>
      <c r="E120" s="75"/>
      <c r="F120" s="75"/>
      <c r="G120" s="75"/>
      <c r="H120" s="75"/>
      <c r="I120" s="75"/>
      <c r="J120" s="75"/>
      <c r="K120" s="75"/>
      <c r="L120" s="79"/>
      <c r="M120" s="79"/>
      <c r="N120" s="79"/>
      <c r="O120" s="79"/>
      <c r="P120" s="79"/>
      <c r="Q120" s="79"/>
    </row>
    <row r="121" spans="1:17" ht="26.25">
      <c r="A121" s="645" t="s">
        <v>390</v>
      </c>
      <c r="B121" s="646"/>
      <c r="C121" s="646"/>
      <c r="D121" s="646"/>
      <c r="E121" s="646"/>
      <c r="F121" s="647"/>
      <c r="G121" s="408" t="str">
        <f>+C123</f>
        <v>Outstanding Network Credits</v>
      </c>
      <c r="H121" s="648" t="s">
        <v>193</v>
      </c>
      <c r="I121" s="669"/>
      <c r="J121" s="669"/>
      <c r="K121" s="669"/>
      <c r="L121" s="670"/>
      <c r="M121" s="670"/>
      <c r="N121" s="670"/>
      <c r="O121" s="670"/>
      <c r="P121" s="670"/>
      <c r="Q121" s="671"/>
    </row>
    <row r="122" spans="1:17" ht="15.75">
      <c r="A122" s="451"/>
      <c r="B122" s="27" t="s">
        <v>159</v>
      </c>
      <c r="C122" s="1"/>
      <c r="D122" s="27"/>
      <c r="E122" s="412"/>
      <c r="F122" s="413"/>
      <c r="G122" s="184" t="s">
        <v>189</v>
      </c>
      <c r="H122" s="75"/>
      <c r="I122" s="75"/>
      <c r="J122" s="75"/>
      <c r="K122" s="75"/>
      <c r="L122" s="79"/>
      <c r="M122" s="79"/>
      <c r="N122" s="79"/>
      <c r="O122" s="79"/>
      <c r="P122" s="79"/>
      <c r="Q122" s="100"/>
    </row>
    <row r="123" spans="1:17" ht="15">
      <c r="A123" s="268">
        <f>+'ATT H-3F'!A100</f>
        <v>55</v>
      </c>
      <c r="B123" s="5"/>
      <c r="C123" s="14" t="str">
        <f>+'ATT H-3F'!C100</f>
        <v>Outstanding Network Credits</v>
      </c>
      <c r="D123" s="5"/>
      <c r="E123" s="57" t="str">
        <f>+'ATT H-3F'!E100</f>
        <v>(Note N)</v>
      </c>
      <c r="F123" s="427" t="str">
        <f>+'ATT H-3F'!F100</f>
        <v>From PJM</v>
      </c>
      <c r="G123" s="184">
        <v>0</v>
      </c>
      <c r="H123" s="656" t="s">
        <v>192</v>
      </c>
      <c r="I123" s="653"/>
      <c r="J123" s="653"/>
      <c r="K123" s="653"/>
      <c r="L123" s="654"/>
      <c r="M123" s="654"/>
      <c r="N123" s="654"/>
      <c r="O123" s="654"/>
      <c r="P123" s="654"/>
      <c r="Q123" s="655"/>
    </row>
    <row r="124" spans="1:17" ht="15">
      <c r="A124" s="268"/>
      <c r="B124" s="5"/>
      <c r="C124" s="14"/>
      <c r="D124" s="5"/>
      <c r="E124" s="57"/>
      <c r="F124" s="427"/>
      <c r="G124" s="75"/>
      <c r="H124" s="75"/>
      <c r="I124" s="75"/>
      <c r="J124" s="75"/>
      <c r="K124" s="75"/>
      <c r="L124" s="79"/>
      <c r="M124" s="79"/>
      <c r="N124" s="79"/>
      <c r="O124" s="98"/>
      <c r="P124" s="79"/>
      <c r="Q124" s="100"/>
    </row>
    <row r="125" spans="1:17" ht="15">
      <c r="A125" s="268"/>
      <c r="B125" s="5"/>
      <c r="C125" s="14"/>
      <c r="D125" s="5"/>
      <c r="E125" s="57"/>
      <c r="F125" s="427"/>
      <c r="G125" s="75"/>
      <c r="H125" s="656"/>
      <c r="I125" s="653"/>
      <c r="J125" s="653"/>
      <c r="K125" s="653"/>
      <c r="L125" s="654"/>
      <c r="M125" s="654"/>
      <c r="N125" s="654"/>
      <c r="O125" s="654"/>
      <c r="P125" s="654"/>
      <c r="Q125" s="655"/>
    </row>
    <row r="126" spans="1:17" ht="15">
      <c r="A126" s="268"/>
      <c r="B126" s="5"/>
      <c r="C126" s="14"/>
      <c r="D126" s="5"/>
      <c r="E126" s="57"/>
      <c r="F126" s="427"/>
      <c r="G126" s="184"/>
      <c r="H126" s="656"/>
      <c r="I126" s="653"/>
      <c r="J126" s="653"/>
      <c r="K126" s="653"/>
      <c r="L126" s="654"/>
      <c r="M126" s="654"/>
      <c r="N126" s="654"/>
      <c r="O126" s="654"/>
      <c r="P126" s="654"/>
      <c r="Q126" s="655"/>
    </row>
    <row r="127" spans="1:17" ht="15">
      <c r="A127" s="268"/>
      <c r="B127" s="5"/>
      <c r="C127" s="14"/>
      <c r="D127" s="5"/>
      <c r="E127" s="57"/>
      <c r="F127" s="427"/>
      <c r="G127" s="184"/>
      <c r="H127" s="656"/>
      <c r="I127" s="653"/>
      <c r="J127" s="653"/>
      <c r="K127" s="653"/>
      <c r="L127" s="654"/>
      <c r="M127" s="654"/>
      <c r="N127" s="654"/>
      <c r="O127" s="654"/>
      <c r="P127" s="654"/>
      <c r="Q127" s="655"/>
    </row>
    <row r="128" spans="1:17" ht="15">
      <c r="A128" s="268">
        <f>+'ATT H-3F'!A101</f>
        <v>56</v>
      </c>
      <c r="B128" s="5"/>
      <c r="C128" s="14" t="str">
        <f>+'ATT H-3F'!C101</f>
        <v xml:space="preserve">    Less Accumulated Depreciation Associated with Facilities with Outstanding Network Credits</v>
      </c>
      <c r="D128" s="5"/>
      <c r="E128" s="57" t="str">
        <f>+'ATT H-3F'!E101</f>
        <v>(Note N)</v>
      </c>
      <c r="F128" s="427" t="str">
        <f>+'ATT H-3F'!F101</f>
        <v>From PJM</v>
      </c>
      <c r="G128" s="184">
        <v>0</v>
      </c>
      <c r="H128" s="656"/>
      <c r="I128" s="653"/>
      <c r="J128" s="653"/>
      <c r="K128" s="653"/>
      <c r="L128" s="654"/>
      <c r="M128" s="654"/>
      <c r="N128" s="654"/>
      <c r="O128" s="654"/>
      <c r="P128" s="654"/>
      <c r="Q128" s="655"/>
    </row>
    <row r="129" spans="1:17" ht="15">
      <c r="A129" s="268"/>
      <c r="B129" s="5"/>
      <c r="C129" s="5"/>
      <c r="D129" s="5"/>
      <c r="E129" s="57"/>
      <c r="F129" s="465"/>
      <c r="G129" s="184"/>
      <c r="H129" s="656"/>
      <c r="I129" s="653"/>
      <c r="J129" s="653"/>
      <c r="K129" s="653"/>
      <c r="L129" s="654"/>
      <c r="M129" s="654"/>
      <c r="N129" s="654"/>
      <c r="O129" s="654"/>
      <c r="P129" s="654"/>
      <c r="Q129" s="655"/>
    </row>
    <row r="130" spans="1:17" ht="15">
      <c r="A130" s="268"/>
      <c r="B130" s="5"/>
      <c r="C130" s="5"/>
      <c r="D130" s="5"/>
      <c r="E130" s="57"/>
      <c r="F130" s="465"/>
      <c r="G130" s="184"/>
      <c r="H130" s="656"/>
      <c r="I130" s="653"/>
      <c r="J130" s="653"/>
      <c r="K130" s="653"/>
      <c r="L130" s="654"/>
      <c r="M130" s="654"/>
      <c r="N130" s="654"/>
      <c r="O130" s="654"/>
      <c r="P130" s="654"/>
      <c r="Q130" s="655"/>
    </row>
    <row r="131" spans="1:17" ht="15">
      <c r="A131" s="268"/>
      <c r="B131" s="5"/>
      <c r="C131" s="5"/>
      <c r="D131" s="5"/>
      <c r="E131" s="57"/>
      <c r="F131" s="465"/>
      <c r="G131" s="184"/>
      <c r="H131" s="656"/>
      <c r="I131" s="653"/>
      <c r="J131" s="653"/>
      <c r="K131" s="653"/>
      <c r="L131" s="654"/>
      <c r="M131" s="654"/>
      <c r="N131" s="654"/>
      <c r="O131" s="654"/>
      <c r="P131" s="654"/>
      <c r="Q131" s="655"/>
    </row>
    <row r="132" spans="1:17" ht="15.75" thickBot="1">
      <c r="A132" s="419"/>
      <c r="B132" s="431"/>
      <c r="C132" s="431"/>
      <c r="D132" s="431"/>
      <c r="E132" s="422"/>
      <c r="F132" s="464"/>
      <c r="G132" s="428"/>
      <c r="H132" s="428"/>
      <c r="I132" s="428"/>
      <c r="J132" s="428"/>
      <c r="K132" s="444" t="s">
        <v>191</v>
      </c>
      <c r="L132" s="101"/>
      <c r="M132" s="101"/>
      <c r="N132" s="101"/>
      <c r="O132" s="101"/>
      <c r="P132" s="101"/>
      <c r="Q132" s="106"/>
    </row>
    <row r="133" spans="1:17" ht="15">
      <c r="A133" s="5"/>
      <c r="B133" s="5"/>
      <c r="C133" s="5"/>
      <c r="D133" s="5"/>
      <c r="E133" s="57"/>
      <c r="F133" s="5"/>
      <c r="G133" s="75"/>
      <c r="H133" s="75"/>
      <c r="I133" s="75"/>
      <c r="J133" s="75"/>
      <c r="K133" s="83"/>
      <c r="L133" s="79"/>
      <c r="M133" s="79"/>
      <c r="N133" s="79"/>
      <c r="O133" s="79"/>
      <c r="P133" s="79"/>
      <c r="Q133" s="79"/>
    </row>
    <row r="134" spans="1:17" ht="21" thickBot="1">
      <c r="A134" s="99" t="s">
        <v>82</v>
      </c>
      <c r="B134" s="5"/>
      <c r="C134" s="5"/>
      <c r="D134" s="5"/>
      <c r="E134" s="57"/>
      <c r="F134" s="5"/>
      <c r="G134" s="75"/>
      <c r="H134" s="75"/>
      <c r="I134" s="75"/>
      <c r="J134" s="75"/>
      <c r="K134" s="83"/>
      <c r="L134" s="79"/>
      <c r="M134" s="79"/>
      <c r="N134" s="79"/>
      <c r="O134" s="79"/>
      <c r="P134" s="79"/>
      <c r="Q134" s="79"/>
    </row>
    <row r="135" spans="1:17" ht="18">
      <c r="A135" s="645" t="s">
        <v>390</v>
      </c>
      <c r="B135" s="646"/>
      <c r="C135" s="646"/>
      <c r="D135" s="646"/>
      <c r="E135" s="646"/>
      <c r="F135" s="647"/>
      <c r="G135" s="341" t="s">
        <v>363</v>
      </c>
      <c r="H135" s="466" t="s">
        <v>83</v>
      </c>
      <c r="I135" s="466" t="s">
        <v>4</v>
      </c>
      <c r="J135" s="466" t="s">
        <v>84</v>
      </c>
      <c r="K135" s="467"/>
      <c r="L135" s="172"/>
      <c r="M135" s="172"/>
      <c r="N135" s="172"/>
      <c r="O135" s="172"/>
      <c r="P135" s="172"/>
      <c r="Q135" s="141"/>
    </row>
    <row r="136" spans="1:17" ht="15">
      <c r="A136" s="268">
        <f>'ATT H-3F'!A112</f>
        <v>61</v>
      </c>
      <c r="B136" s="5"/>
      <c r="C136" s="14" t="str">
        <f>'ATT H-3F'!C112</f>
        <v>Less extraordinary property loss</v>
      </c>
      <c r="D136" s="5"/>
      <c r="E136" s="5"/>
      <c r="F136" s="465" t="str">
        <f>'ATT H-3F'!F112</f>
        <v>Attachment 5</v>
      </c>
      <c r="G136" s="468"/>
      <c r="H136" s="75"/>
      <c r="I136" s="75"/>
      <c r="J136" s="75"/>
      <c r="K136" s="83"/>
      <c r="L136" s="79"/>
      <c r="M136" s="79"/>
      <c r="N136" s="79"/>
      <c r="O136" s="79"/>
      <c r="P136" s="79"/>
      <c r="Q136" s="100"/>
    </row>
    <row r="137" spans="1:17" ht="15.75" thickBot="1">
      <c r="A137" s="419">
        <f>'ATT H-3F'!A113</f>
        <v>62</v>
      </c>
      <c r="B137" s="431"/>
      <c r="C137" s="264" t="str">
        <f>'ATT H-3F'!C113</f>
        <v>Plus amortized extraordinary property loss</v>
      </c>
      <c r="D137" s="431"/>
      <c r="E137" s="431"/>
      <c r="F137" s="464" t="str">
        <f>'ATT H-3F'!F113</f>
        <v>Attachment 5</v>
      </c>
      <c r="G137" s="356"/>
      <c r="H137" s="428"/>
      <c r="I137" s="469"/>
      <c r="J137" s="469"/>
      <c r="K137" s="444"/>
      <c r="L137" s="101"/>
      <c r="M137" s="101"/>
      <c r="N137" s="101"/>
      <c r="O137" s="101"/>
      <c r="P137" s="101"/>
      <c r="Q137" s="106"/>
    </row>
    <row r="138" spans="1:17" ht="15">
      <c r="A138" s="5"/>
      <c r="B138" s="5"/>
      <c r="C138" s="5"/>
      <c r="D138" s="5"/>
      <c r="E138" s="57"/>
      <c r="F138" s="5"/>
      <c r="G138" s="75"/>
      <c r="H138" s="75"/>
      <c r="I138" s="75"/>
      <c r="J138" s="75"/>
      <c r="K138" s="83"/>
      <c r="L138" s="79"/>
      <c r="M138" s="79"/>
      <c r="N138" s="79"/>
      <c r="O138" s="79"/>
      <c r="P138" s="79"/>
      <c r="Q138" s="79"/>
    </row>
    <row r="139" spans="1:17" ht="15">
      <c r="A139" s="5"/>
      <c r="B139" s="5"/>
      <c r="C139" s="5"/>
      <c r="D139" s="5"/>
      <c r="E139" s="57"/>
      <c r="F139" s="5"/>
      <c r="G139" s="75"/>
      <c r="H139" s="75"/>
      <c r="I139" s="75"/>
      <c r="J139" s="75"/>
      <c r="K139" s="83"/>
      <c r="L139" s="79"/>
      <c r="M139" s="79"/>
      <c r="N139" s="79"/>
      <c r="O139" s="79"/>
      <c r="P139" s="79"/>
      <c r="Q139" s="79"/>
    </row>
    <row r="140" spans="1:17" ht="21" thickBot="1">
      <c r="A140" s="99" t="s">
        <v>302</v>
      </c>
      <c r="B140" s="75"/>
      <c r="C140" s="75"/>
      <c r="D140" s="75"/>
      <c r="E140" s="75"/>
      <c r="F140" s="75"/>
      <c r="G140" s="75"/>
      <c r="H140" s="75"/>
      <c r="I140" s="75"/>
      <c r="J140" s="75"/>
      <c r="K140" s="75"/>
      <c r="L140" s="79"/>
      <c r="M140" s="79"/>
      <c r="N140" s="79"/>
      <c r="O140" s="79"/>
      <c r="P140" s="79"/>
      <c r="Q140" s="79"/>
    </row>
    <row r="141" spans="1:17" ht="26.25">
      <c r="A141" s="645" t="s">
        <v>390</v>
      </c>
      <c r="B141" s="646"/>
      <c r="C141" s="646"/>
      <c r="D141" s="646"/>
      <c r="E141" s="646"/>
      <c r="F141" s="647"/>
      <c r="G141" s="408" t="str">
        <f>+C143</f>
        <v>Interest on Network Credits</v>
      </c>
      <c r="H141" s="648" t="s">
        <v>195</v>
      </c>
      <c r="I141" s="669"/>
      <c r="J141" s="669"/>
      <c r="K141" s="669"/>
      <c r="L141" s="670"/>
      <c r="M141" s="670"/>
      <c r="N141" s="670"/>
      <c r="O141" s="670"/>
      <c r="P141" s="670"/>
      <c r="Q141" s="671"/>
    </row>
    <row r="142" spans="1:17" ht="15.75">
      <c r="A142" s="268"/>
      <c r="B142" s="27" t="str">
        <f>+'ATT H-3F'!B255</f>
        <v>Revenue Credits &amp; Interest on Network Credits</v>
      </c>
      <c r="C142" s="5"/>
      <c r="D142" s="5"/>
      <c r="E142" s="5"/>
      <c r="F142" s="465"/>
      <c r="G142" s="75"/>
      <c r="H142" s="75"/>
      <c r="I142" s="75"/>
      <c r="J142" s="75"/>
      <c r="K142" s="75"/>
      <c r="L142" s="79"/>
      <c r="M142" s="79"/>
      <c r="N142" s="79"/>
      <c r="O142" s="79"/>
      <c r="P142" s="79"/>
      <c r="Q142" s="100"/>
    </row>
    <row r="143" spans="1:17" ht="15">
      <c r="A143" s="268">
        <f>+'ATT H-3F'!A257</f>
        <v>155</v>
      </c>
      <c r="B143" s="5"/>
      <c r="C143" s="14" t="str">
        <f>+'ATT H-3F'!C257</f>
        <v>Interest on Network Credits</v>
      </c>
      <c r="D143" s="5"/>
      <c r="E143" s="57" t="str">
        <f>+'ATT H-3F'!E257</f>
        <v>(Note N)</v>
      </c>
      <c r="F143" s="427" t="str">
        <f>+'ATT H-3F'!F257</f>
        <v>PJM Data</v>
      </c>
      <c r="G143" s="154"/>
      <c r="H143" s="656" t="s">
        <v>192</v>
      </c>
      <c r="I143" s="653"/>
      <c r="J143" s="653"/>
      <c r="K143" s="653"/>
      <c r="L143" s="654"/>
      <c r="M143" s="654"/>
      <c r="N143" s="654"/>
      <c r="O143" s="654"/>
      <c r="P143" s="654"/>
      <c r="Q143" s="655"/>
    </row>
    <row r="144" spans="1:17" ht="15">
      <c r="A144" s="268"/>
      <c r="B144" s="5"/>
      <c r="C144" s="5"/>
      <c r="D144" s="5"/>
      <c r="E144" s="57"/>
      <c r="F144" s="465"/>
      <c r="G144" s="75"/>
      <c r="H144" s="75"/>
      <c r="I144" s="75"/>
      <c r="J144" s="75"/>
      <c r="K144" s="75"/>
      <c r="L144" s="79"/>
      <c r="M144" s="79"/>
      <c r="N144" s="79"/>
      <c r="O144" s="98"/>
      <c r="P144" s="79"/>
      <c r="Q144" s="100"/>
    </row>
    <row r="145" spans="1:17" ht="15">
      <c r="A145" s="268"/>
      <c r="B145" s="5"/>
      <c r="C145" s="5"/>
      <c r="D145" s="5"/>
      <c r="E145" s="57"/>
      <c r="F145" s="465"/>
      <c r="G145" s="184" t="s">
        <v>189</v>
      </c>
      <c r="H145" s="656" t="s">
        <v>319</v>
      </c>
      <c r="I145" s="653"/>
      <c r="J145" s="653"/>
      <c r="K145" s="653"/>
      <c r="L145" s="654"/>
      <c r="M145" s="654"/>
      <c r="N145" s="654"/>
      <c r="O145" s="654"/>
      <c r="P145" s="654"/>
      <c r="Q145" s="655"/>
    </row>
    <row r="146" spans="1:17" ht="15">
      <c r="A146" s="268"/>
      <c r="B146" s="5"/>
      <c r="C146" s="5"/>
      <c r="D146" s="5"/>
      <c r="E146" s="57"/>
      <c r="F146" s="465"/>
      <c r="G146" s="184"/>
      <c r="H146" s="656"/>
      <c r="I146" s="653"/>
      <c r="J146" s="653"/>
      <c r="K146" s="653"/>
      <c r="L146" s="654"/>
      <c r="M146" s="654"/>
      <c r="N146" s="654"/>
      <c r="O146" s="654"/>
      <c r="P146" s="654"/>
      <c r="Q146" s="655"/>
    </row>
    <row r="147" spans="1:17" ht="15.75" thickBot="1">
      <c r="A147" s="419"/>
      <c r="B147" s="431"/>
      <c r="C147" s="431"/>
      <c r="D147" s="431"/>
      <c r="E147" s="422"/>
      <c r="F147" s="464"/>
      <c r="G147" s="428"/>
      <c r="H147" s="428"/>
      <c r="I147" s="428"/>
      <c r="J147" s="428"/>
      <c r="K147" s="444" t="s">
        <v>191</v>
      </c>
      <c r="L147" s="101"/>
      <c r="M147" s="101"/>
      <c r="N147" s="101"/>
      <c r="O147" s="101"/>
      <c r="P147" s="101"/>
      <c r="Q147" s="106"/>
    </row>
    <row r="148" spans="1:17" ht="15">
      <c r="A148" s="5"/>
      <c r="B148" s="5"/>
      <c r="C148" s="5"/>
      <c r="D148" s="5"/>
      <c r="E148" s="57"/>
      <c r="F148" s="5"/>
      <c r="G148" s="75"/>
      <c r="H148" s="75"/>
      <c r="I148" s="75"/>
      <c r="J148" s="75"/>
      <c r="K148" s="83"/>
      <c r="L148" s="79"/>
      <c r="M148" s="79"/>
      <c r="N148" s="79"/>
      <c r="O148" s="79"/>
      <c r="P148" s="79"/>
      <c r="Q148" s="79"/>
    </row>
    <row r="149" spans="1:17" ht="21" thickBot="1">
      <c r="A149" s="99" t="str">
        <f>+'ATT H-3F'!C280</f>
        <v>Facility Credits under Section 30.9 of the PJM OATT</v>
      </c>
      <c r="B149" s="75"/>
      <c r="C149" s="75"/>
      <c r="D149" s="75"/>
      <c r="E149" s="75"/>
      <c r="F149" s="75"/>
      <c r="G149" s="75"/>
      <c r="H149" s="75"/>
      <c r="I149" s="75"/>
      <c r="J149" s="75"/>
      <c r="K149" s="75"/>
      <c r="L149" s="79"/>
      <c r="M149" s="79"/>
      <c r="N149" s="79"/>
      <c r="O149" s="79"/>
      <c r="P149" s="79"/>
      <c r="Q149" s="79"/>
    </row>
    <row r="150" spans="1:17" ht="18">
      <c r="A150" s="645" t="s">
        <v>390</v>
      </c>
      <c r="B150" s="646"/>
      <c r="C150" s="646"/>
      <c r="D150" s="646"/>
      <c r="E150" s="646"/>
      <c r="F150" s="647"/>
      <c r="G150" s="408" t="s">
        <v>124</v>
      </c>
      <c r="H150" s="648" t="s">
        <v>194</v>
      </c>
      <c r="I150" s="669"/>
      <c r="J150" s="669"/>
      <c r="K150" s="669"/>
      <c r="L150" s="670"/>
      <c r="M150" s="670"/>
      <c r="N150" s="670"/>
      <c r="O150" s="670"/>
      <c r="P150" s="670"/>
      <c r="Q150" s="671"/>
    </row>
    <row r="151" spans="1:17" ht="15.75">
      <c r="A151" s="268"/>
      <c r="B151" s="27" t="str">
        <f>+'ATT H-3F'!C277</f>
        <v>Net Revenue Requirement</v>
      </c>
      <c r="C151" s="6"/>
      <c r="D151" s="6"/>
      <c r="E151" s="5"/>
      <c r="F151" s="409"/>
      <c r="G151" s="75"/>
      <c r="H151" s="75"/>
      <c r="I151" s="75"/>
      <c r="J151" s="75"/>
      <c r="K151" s="75"/>
      <c r="L151" s="79"/>
      <c r="M151" s="79"/>
      <c r="N151" s="79"/>
      <c r="O151" s="79"/>
      <c r="P151" s="79"/>
      <c r="Q151" s="100"/>
    </row>
    <row r="152" spans="1:17" ht="15.75" thickBot="1">
      <c r="A152" s="419">
        <f>+'ATT H-3F'!A280</f>
        <v>171</v>
      </c>
      <c r="B152" s="431"/>
      <c r="C152" s="264" t="str">
        <f>+'ATT H-3F'!C280</f>
        <v>Facility Credits under Section 30.9 of the PJM OATT</v>
      </c>
      <c r="D152" s="421"/>
      <c r="E152" s="431"/>
      <c r="F152" s="431"/>
      <c r="G152" s="470"/>
      <c r="H152" s="689"/>
      <c r="I152" s="657"/>
      <c r="J152" s="657"/>
      <c r="K152" s="657"/>
      <c r="L152" s="658"/>
      <c r="M152" s="658"/>
      <c r="N152" s="658"/>
      <c r="O152" s="658"/>
      <c r="P152" s="658"/>
      <c r="Q152" s="659"/>
    </row>
    <row r="153" spans="1:17" ht="15">
      <c r="A153" s="5"/>
      <c r="B153" s="5"/>
      <c r="C153" s="5"/>
      <c r="D153" s="5"/>
      <c r="E153" s="57"/>
      <c r="F153" s="5"/>
      <c r="G153" s="75"/>
      <c r="H153" s="75"/>
      <c r="I153" s="75"/>
      <c r="J153" s="75"/>
      <c r="K153" s="83"/>
      <c r="L153" s="79"/>
      <c r="M153" s="79"/>
      <c r="N153" s="79"/>
      <c r="O153" s="79"/>
      <c r="P153" s="79"/>
      <c r="Q153" s="79"/>
    </row>
    <row r="154" spans="1:17" ht="15">
      <c r="A154" s="5"/>
      <c r="B154" s="5"/>
      <c r="C154" s="5"/>
      <c r="D154" s="5"/>
      <c r="E154" s="57"/>
      <c r="F154" s="5"/>
      <c r="G154" s="75"/>
      <c r="H154" s="75"/>
      <c r="I154" s="75"/>
      <c r="J154" s="75"/>
      <c r="K154" s="83"/>
      <c r="L154" s="79"/>
      <c r="M154" s="79"/>
      <c r="N154" s="79"/>
      <c r="O154" s="79"/>
      <c r="P154" s="79"/>
      <c r="Q154" s="79"/>
    </row>
    <row r="155" spans="1:17" ht="15">
      <c r="A155" s="5"/>
      <c r="B155" s="5"/>
      <c r="C155" s="5"/>
      <c r="D155" s="5"/>
      <c r="E155" s="57"/>
      <c r="F155" s="5"/>
      <c r="G155" s="75"/>
      <c r="H155" s="75"/>
      <c r="I155" s="75"/>
      <c r="J155" s="75"/>
      <c r="K155" s="83"/>
      <c r="L155" s="79"/>
      <c r="M155" s="79"/>
      <c r="N155" s="79"/>
      <c r="O155" s="79"/>
      <c r="P155" s="79"/>
      <c r="Q155" s="79"/>
    </row>
    <row r="156" spans="1:17">
      <c r="A156" s="75"/>
      <c r="B156" s="75"/>
      <c r="C156" s="75"/>
      <c r="D156" s="75"/>
      <c r="E156" s="75"/>
      <c r="F156" s="75"/>
      <c r="G156" s="75"/>
      <c r="H156" s="75"/>
      <c r="I156" s="75"/>
      <c r="J156" s="75"/>
      <c r="K156" s="75"/>
      <c r="L156" s="79"/>
      <c r="M156" s="79"/>
      <c r="N156" s="79"/>
      <c r="O156" s="79"/>
      <c r="P156" s="79"/>
      <c r="Q156" s="79"/>
    </row>
    <row r="157" spans="1:17" ht="21" thickBot="1">
      <c r="A157" s="99" t="s">
        <v>299</v>
      </c>
      <c r="B157" s="75"/>
      <c r="C157" s="75"/>
      <c r="D157" s="75"/>
      <c r="E157" s="75"/>
      <c r="F157" s="75"/>
      <c r="G157" s="75"/>
      <c r="H157" s="75"/>
      <c r="I157" s="75"/>
      <c r="J157" s="75"/>
      <c r="K157" s="75"/>
      <c r="L157" s="79"/>
      <c r="M157" s="79"/>
      <c r="N157" s="79"/>
      <c r="O157" s="79"/>
      <c r="P157" s="79"/>
      <c r="Q157" s="79"/>
    </row>
    <row r="158" spans="1:17" ht="18">
      <c r="A158" s="645" t="s">
        <v>390</v>
      </c>
      <c r="B158" s="646"/>
      <c r="C158" s="646"/>
      <c r="D158" s="646"/>
      <c r="E158" s="646"/>
      <c r="F158" s="647"/>
      <c r="G158" s="408" t="str">
        <f>+C160</f>
        <v>1 CP Peak</v>
      </c>
      <c r="H158" s="648" t="s">
        <v>194</v>
      </c>
      <c r="I158" s="669"/>
      <c r="J158" s="669"/>
      <c r="K158" s="669"/>
      <c r="L158" s="670"/>
      <c r="M158" s="670"/>
      <c r="N158" s="670"/>
      <c r="O158" s="670"/>
      <c r="P158" s="670"/>
      <c r="Q158" s="671"/>
    </row>
    <row r="159" spans="1:17" ht="15.75">
      <c r="A159" s="268"/>
      <c r="B159" s="27" t="s">
        <v>171</v>
      </c>
      <c r="C159" s="6"/>
      <c r="D159" s="6"/>
      <c r="E159" s="5"/>
      <c r="F159" s="409"/>
      <c r="G159" s="75"/>
      <c r="H159" s="75"/>
      <c r="I159" s="75"/>
      <c r="J159" s="75"/>
      <c r="K159" s="75"/>
      <c r="L159" s="79"/>
      <c r="M159" s="79"/>
      <c r="N159" s="79"/>
      <c r="O159" s="79"/>
      <c r="P159" s="79"/>
      <c r="Q159" s="100"/>
    </row>
    <row r="160" spans="1:17" ht="15.75" thickBot="1">
      <c r="A160" s="419">
        <f>+'ATT H-3F'!A284</f>
        <v>173</v>
      </c>
      <c r="B160" s="431"/>
      <c r="C160" s="264" t="str">
        <f>+'ATT H-3F'!C284</f>
        <v>1 CP Peak</v>
      </c>
      <c r="D160" s="421"/>
      <c r="E160" s="422" t="str">
        <f>+'ATT H-3F'!E284</f>
        <v>(Note L)</v>
      </c>
      <c r="F160" s="432" t="str">
        <f>+'ATT H-3F'!F284</f>
        <v>PJM Data</v>
      </c>
      <c r="G160" s="612">
        <f>'ATT H-3F'!H284</f>
        <v>4198.3999999999996</v>
      </c>
      <c r="H160" s="689" t="s">
        <v>318</v>
      </c>
      <c r="I160" s="657"/>
      <c r="J160" s="657"/>
      <c r="K160" s="657"/>
      <c r="L160" s="658"/>
      <c r="M160" s="658"/>
      <c r="N160" s="658"/>
      <c r="O160" s="658"/>
      <c r="P160" s="658"/>
      <c r="Q160" s="659"/>
    </row>
    <row r="161" spans="1:17">
      <c r="A161" s="75"/>
      <c r="B161" s="75"/>
      <c r="C161" s="75"/>
      <c r="D161" s="75"/>
      <c r="E161" s="75"/>
      <c r="F161" s="75"/>
      <c r="G161" s="75"/>
      <c r="H161" s="75"/>
      <c r="I161" s="75"/>
      <c r="J161" s="75"/>
      <c r="K161" s="75"/>
      <c r="L161" s="79"/>
      <c r="M161" s="79"/>
      <c r="N161" s="79"/>
      <c r="O161" s="79"/>
      <c r="P161" s="79"/>
      <c r="Q161" s="79"/>
    </row>
    <row r="162" spans="1:17">
      <c r="A162" s="75"/>
      <c r="B162" s="75"/>
      <c r="C162" s="75"/>
      <c r="D162" s="75"/>
      <c r="E162" s="75"/>
      <c r="F162" s="75"/>
      <c r="G162" s="75"/>
      <c r="H162" s="75"/>
      <c r="I162" s="75"/>
      <c r="J162" s="75"/>
      <c r="K162" s="75"/>
      <c r="L162" s="79"/>
      <c r="M162" s="79"/>
      <c r="N162" s="79"/>
      <c r="O162" s="79"/>
      <c r="P162" s="79"/>
      <c r="Q162" s="79"/>
    </row>
    <row r="163" spans="1:17" ht="21" thickBot="1">
      <c r="A163" s="99" t="s">
        <v>198</v>
      </c>
      <c r="B163" s="75"/>
      <c r="C163" s="75"/>
      <c r="D163" s="75"/>
      <c r="E163" s="75"/>
      <c r="F163" s="75"/>
      <c r="G163" s="75"/>
      <c r="H163" s="75"/>
      <c r="I163" s="75"/>
      <c r="J163" s="75"/>
      <c r="K163" s="75"/>
      <c r="L163" s="79"/>
      <c r="M163" s="79"/>
      <c r="N163" s="79"/>
      <c r="O163" s="79"/>
      <c r="P163" s="79"/>
      <c r="Q163" s="79"/>
    </row>
    <row r="164" spans="1:17" ht="18">
      <c r="A164" s="108"/>
      <c r="B164" s="109"/>
      <c r="C164" s="115" t="s">
        <v>199</v>
      </c>
      <c r="D164" s="115" t="s">
        <v>200</v>
      </c>
      <c r="E164" s="115" t="s">
        <v>201</v>
      </c>
      <c r="F164" s="115" t="s">
        <v>202</v>
      </c>
      <c r="G164" s="685" t="s">
        <v>203</v>
      </c>
      <c r="H164" s="686"/>
      <c r="I164" s="687" t="s">
        <v>204</v>
      </c>
      <c r="J164" s="686"/>
      <c r="K164" s="687" t="s">
        <v>205</v>
      </c>
      <c r="L164" s="688"/>
      <c r="M164" s="111"/>
      <c r="N164" s="111"/>
      <c r="O164" s="111"/>
      <c r="P164" s="111"/>
      <c r="Q164" s="112"/>
    </row>
    <row r="165" spans="1:17" ht="15.75">
      <c r="A165" s="268"/>
      <c r="B165" s="27"/>
      <c r="C165" s="2"/>
      <c r="D165" s="5"/>
      <c r="E165" s="471"/>
      <c r="F165" s="471"/>
      <c r="G165" s="677">
        <f>+E165*D165</f>
        <v>0</v>
      </c>
      <c r="H165" s="678"/>
      <c r="I165" s="679">
        <f>+F165*D165</f>
        <v>0</v>
      </c>
      <c r="J165" s="678"/>
      <c r="K165" s="679">
        <f>+I165-G165</f>
        <v>0</v>
      </c>
      <c r="L165" s="680"/>
      <c r="M165" s="79"/>
      <c r="N165" s="79"/>
      <c r="O165" s="79"/>
      <c r="P165" s="79"/>
      <c r="Q165" s="100"/>
    </row>
    <row r="166" spans="1:17" ht="15.75">
      <c r="A166" s="268"/>
      <c r="B166" s="5"/>
      <c r="C166" s="5"/>
      <c r="D166" s="5"/>
      <c r="E166" s="471"/>
      <c r="F166" s="471"/>
      <c r="G166" s="681"/>
      <c r="H166" s="682"/>
      <c r="I166" s="683"/>
      <c r="J166" s="682"/>
      <c r="K166" s="683"/>
      <c r="L166" s="684"/>
      <c r="M166" s="113"/>
      <c r="N166" s="113"/>
      <c r="O166" s="113"/>
      <c r="P166" s="113"/>
      <c r="Q166" s="114"/>
    </row>
    <row r="167" spans="1:17" ht="15.75">
      <c r="A167" s="268"/>
      <c r="B167" s="5"/>
      <c r="C167" s="5"/>
      <c r="D167" s="5"/>
      <c r="E167" s="471"/>
      <c r="F167" s="471"/>
      <c r="G167" s="472"/>
      <c r="H167" s="473"/>
      <c r="I167" s="2"/>
      <c r="J167" s="198"/>
      <c r="K167" s="2"/>
      <c r="L167" s="163"/>
      <c r="M167" s="113"/>
      <c r="N167" s="113"/>
      <c r="O167" s="113"/>
      <c r="P167" s="113"/>
      <c r="Q167" s="114"/>
    </row>
    <row r="168" spans="1:17" ht="16.5" thickBot="1">
      <c r="A168" s="419"/>
      <c r="B168" s="431"/>
      <c r="C168" s="431" t="s">
        <v>542</v>
      </c>
      <c r="D168" s="431"/>
      <c r="E168" s="422"/>
      <c r="F168" s="431"/>
      <c r="G168" s="673">
        <f>SUM(G165:H167)</f>
        <v>0</v>
      </c>
      <c r="H168" s="674"/>
      <c r="I168" s="675">
        <f>SUM(I165:J167)</f>
        <v>0</v>
      </c>
      <c r="J168" s="674"/>
      <c r="K168" s="675">
        <f>SUM(K165:L167)</f>
        <v>0</v>
      </c>
      <c r="L168" s="676"/>
      <c r="M168" s="101"/>
      <c r="N168" s="101"/>
      <c r="O168" s="101"/>
      <c r="P168" s="101"/>
      <c r="Q168" s="106"/>
    </row>
    <row r="169" spans="1:17">
      <c r="A169" s="75"/>
      <c r="B169" s="75"/>
      <c r="C169" s="75"/>
      <c r="D169" s="75"/>
      <c r="E169" s="75"/>
      <c r="F169" s="75"/>
      <c r="G169" s="75"/>
      <c r="H169" s="75"/>
      <c r="I169" s="75"/>
      <c r="J169" s="75"/>
      <c r="K169" s="75"/>
      <c r="L169" s="79"/>
      <c r="M169" s="79"/>
      <c r="N169" s="79"/>
      <c r="O169" s="79"/>
      <c r="P169" s="79"/>
      <c r="Q169" s="79"/>
    </row>
    <row r="170" spans="1:17">
      <c r="A170" s="75"/>
      <c r="B170" s="75"/>
      <c r="C170" s="75"/>
      <c r="D170" s="75"/>
      <c r="E170" s="75"/>
      <c r="F170" s="75"/>
      <c r="G170" s="75"/>
      <c r="H170" s="75"/>
      <c r="I170" s="75"/>
      <c r="J170" s="75"/>
      <c r="K170" s="75"/>
      <c r="L170" s="79"/>
      <c r="M170" s="79"/>
      <c r="N170" s="79"/>
      <c r="O170" s="79"/>
      <c r="P170" s="79"/>
      <c r="Q170" s="79"/>
    </row>
    <row r="171" spans="1:17">
      <c r="A171" s="75"/>
      <c r="B171" s="75"/>
      <c r="C171" s="75"/>
      <c r="D171" s="75"/>
      <c r="E171" s="75"/>
      <c r="F171" s="75"/>
      <c r="G171" s="75"/>
      <c r="H171" s="75"/>
      <c r="I171" s="75"/>
      <c r="J171" s="75"/>
      <c r="K171" s="75"/>
      <c r="L171" s="79"/>
      <c r="M171" s="79"/>
      <c r="N171" s="79"/>
      <c r="O171" s="79"/>
      <c r="P171" s="79"/>
      <c r="Q171" s="79"/>
    </row>
    <row r="172" spans="1:17">
      <c r="A172" s="75"/>
      <c r="B172" s="75"/>
      <c r="C172" s="75"/>
      <c r="D172" s="75"/>
      <c r="E172" s="75"/>
      <c r="F172" s="75"/>
      <c r="G172" s="75"/>
      <c r="H172" s="75"/>
      <c r="I172" s="75"/>
      <c r="J172" s="75"/>
      <c r="K172" s="75"/>
      <c r="L172" s="79"/>
      <c r="M172" s="79"/>
      <c r="N172" s="79"/>
      <c r="O172" s="79"/>
      <c r="P172" s="79"/>
      <c r="Q172" s="79"/>
    </row>
    <row r="173" spans="1:17">
      <c r="A173" s="75"/>
      <c r="B173" s="75"/>
      <c r="C173" s="75"/>
      <c r="D173" s="75"/>
      <c r="E173" s="75"/>
      <c r="F173" s="75"/>
      <c r="G173" s="75"/>
      <c r="H173" s="75"/>
      <c r="I173" s="75"/>
      <c r="J173" s="75"/>
      <c r="K173" s="75"/>
      <c r="L173" s="79"/>
      <c r="M173" s="79"/>
      <c r="N173" s="79"/>
      <c r="O173" s="79"/>
      <c r="P173" s="79"/>
      <c r="Q173" s="79"/>
    </row>
    <row r="174" spans="1:17">
      <c r="A174" s="75"/>
      <c r="B174" s="75"/>
      <c r="C174" s="75"/>
      <c r="D174" s="75"/>
      <c r="E174" s="75"/>
      <c r="F174" s="75"/>
      <c r="G174" s="75"/>
      <c r="H174" s="75"/>
      <c r="I174" s="75"/>
      <c r="J174" s="75"/>
      <c r="K174" s="75"/>
      <c r="L174" s="79"/>
      <c r="M174" s="79"/>
      <c r="N174" s="79"/>
      <c r="O174" s="79"/>
      <c r="P174" s="79"/>
      <c r="Q174" s="79"/>
    </row>
    <row r="175" spans="1:17">
      <c r="A175" s="75"/>
      <c r="B175" s="75"/>
      <c r="C175" s="75"/>
      <c r="D175" s="75"/>
      <c r="E175" s="75"/>
      <c r="F175" s="75"/>
      <c r="G175" s="75"/>
      <c r="H175" s="75"/>
      <c r="I175" s="75"/>
      <c r="J175" s="75"/>
      <c r="K175" s="75"/>
      <c r="L175" s="79"/>
      <c r="M175" s="79"/>
      <c r="N175" s="79"/>
      <c r="O175" s="79"/>
      <c r="P175" s="79"/>
      <c r="Q175" s="79"/>
    </row>
    <row r="176" spans="1:17">
      <c r="A176" s="75"/>
      <c r="B176" s="75"/>
      <c r="C176" s="75"/>
      <c r="D176" s="75"/>
      <c r="E176" s="75"/>
      <c r="F176" s="75"/>
      <c r="G176" s="75"/>
      <c r="H176" s="75"/>
      <c r="I176" s="75"/>
      <c r="J176" s="75"/>
      <c r="K176" s="75"/>
      <c r="L176" s="79"/>
      <c r="M176" s="79"/>
      <c r="N176" s="79"/>
      <c r="O176" s="79"/>
      <c r="P176" s="79"/>
      <c r="Q176" s="79"/>
    </row>
    <row r="177" spans="1:17">
      <c r="A177" s="75"/>
      <c r="B177" s="75"/>
      <c r="C177" s="75"/>
      <c r="D177" s="75"/>
      <c r="E177" s="75"/>
      <c r="F177" s="75"/>
      <c r="G177" s="75"/>
      <c r="H177" s="75"/>
      <c r="I177" s="75"/>
      <c r="J177" s="75"/>
      <c r="K177" s="75"/>
      <c r="L177" s="79"/>
      <c r="M177" s="79"/>
      <c r="N177" s="79"/>
      <c r="O177" s="79"/>
      <c r="P177" s="79"/>
      <c r="Q177" s="79"/>
    </row>
    <row r="178" spans="1:17">
      <c r="A178" s="75"/>
      <c r="B178" s="75"/>
      <c r="C178" s="75"/>
      <c r="D178" s="75"/>
      <c r="E178" s="75"/>
      <c r="F178" s="75"/>
      <c r="G178" s="75"/>
      <c r="H178" s="75"/>
      <c r="I178" s="75"/>
      <c r="J178" s="75"/>
      <c r="K178" s="75"/>
      <c r="L178" s="79"/>
      <c r="M178" s="79"/>
      <c r="N178" s="79"/>
      <c r="O178" s="79"/>
      <c r="P178" s="79"/>
      <c r="Q178" s="79"/>
    </row>
    <row r="179" spans="1:17">
      <c r="A179" s="75"/>
      <c r="B179" s="75"/>
      <c r="C179" s="75"/>
      <c r="D179" s="75"/>
      <c r="E179" s="75"/>
      <c r="F179" s="75"/>
      <c r="G179" s="75"/>
      <c r="H179" s="75"/>
      <c r="I179" s="75"/>
      <c r="J179" s="75"/>
      <c r="K179" s="75"/>
      <c r="L179" s="79"/>
      <c r="M179" s="79"/>
      <c r="N179" s="79"/>
      <c r="O179" s="79"/>
      <c r="P179" s="79"/>
      <c r="Q179" s="79"/>
    </row>
    <row r="180" spans="1:17">
      <c r="A180" s="75"/>
      <c r="B180" s="75"/>
      <c r="C180" s="75"/>
      <c r="D180" s="75"/>
      <c r="E180" s="75"/>
      <c r="F180" s="75"/>
      <c r="G180" s="75"/>
      <c r="H180" s="75"/>
      <c r="I180" s="75"/>
      <c r="J180" s="75"/>
      <c r="K180" s="75"/>
      <c r="L180" s="79"/>
      <c r="M180" s="79"/>
      <c r="N180" s="79"/>
      <c r="O180" s="79"/>
      <c r="P180" s="79"/>
      <c r="Q180" s="79"/>
    </row>
    <row r="181" spans="1:17">
      <c r="A181" s="75"/>
      <c r="B181" s="75"/>
      <c r="C181" s="75"/>
      <c r="D181" s="75"/>
      <c r="E181" s="75"/>
      <c r="F181" s="75"/>
      <c r="G181" s="75"/>
      <c r="H181" s="75"/>
      <c r="I181" s="75"/>
      <c r="J181" s="75"/>
      <c r="K181" s="75"/>
      <c r="L181" s="79"/>
      <c r="M181" s="79"/>
      <c r="N181" s="79"/>
      <c r="O181" s="79"/>
      <c r="P181" s="79"/>
      <c r="Q181" s="79"/>
    </row>
    <row r="182" spans="1:17">
      <c r="A182" s="75"/>
      <c r="B182" s="75"/>
      <c r="C182" s="75"/>
      <c r="D182" s="75"/>
      <c r="E182" s="75"/>
      <c r="F182" s="75"/>
      <c r="G182" s="75"/>
      <c r="H182" s="75"/>
      <c r="I182" s="75"/>
      <c r="J182" s="75"/>
      <c r="K182" s="75"/>
      <c r="L182" s="79"/>
      <c r="M182" s="79"/>
      <c r="N182" s="79"/>
      <c r="O182" s="79"/>
      <c r="P182" s="79"/>
      <c r="Q182" s="79"/>
    </row>
    <row r="183" spans="1:17">
      <c r="A183" s="75"/>
      <c r="B183" s="75"/>
      <c r="C183" s="75"/>
      <c r="D183" s="75"/>
      <c r="E183" s="75"/>
      <c r="F183" s="75"/>
      <c r="G183" s="75"/>
      <c r="H183" s="75"/>
      <c r="I183" s="75"/>
      <c r="J183" s="75"/>
      <c r="K183" s="75"/>
      <c r="L183" s="79"/>
      <c r="M183" s="79"/>
      <c r="N183" s="79"/>
      <c r="O183" s="79"/>
      <c r="P183" s="79"/>
      <c r="Q183" s="79"/>
    </row>
    <row r="184" spans="1:17">
      <c r="A184" s="75"/>
      <c r="B184" s="75"/>
      <c r="C184" s="75"/>
      <c r="D184" s="75"/>
      <c r="E184" s="75"/>
      <c r="F184" s="75"/>
      <c r="G184" s="75"/>
      <c r="H184" s="75"/>
      <c r="I184" s="75"/>
      <c r="J184" s="75"/>
      <c r="K184" s="75"/>
      <c r="L184" s="79"/>
      <c r="M184" s="79"/>
      <c r="N184" s="79"/>
      <c r="O184" s="79"/>
      <c r="P184" s="79"/>
      <c r="Q184" s="79"/>
    </row>
    <row r="185" spans="1:17" ht="16.5">
      <c r="A185" s="75"/>
      <c r="B185" s="75"/>
      <c r="C185" s="75"/>
      <c r="D185" s="75"/>
      <c r="E185" s="75"/>
      <c r="F185" s="75"/>
      <c r="G185" s="183"/>
      <c r="H185" s="183"/>
      <c r="I185" s="183"/>
      <c r="J185" s="183"/>
      <c r="K185" s="183"/>
      <c r="L185" s="107"/>
      <c r="M185" s="107"/>
      <c r="N185" s="107"/>
      <c r="O185" s="107"/>
      <c r="P185" s="107"/>
      <c r="Q185" s="107"/>
    </row>
    <row r="186" spans="1:17" ht="16.5">
      <c r="A186" s="75"/>
      <c r="B186" s="75"/>
      <c r="C186" s="75"/>
      <c r="D186" s="75"/>
      <c r="E186" s="75"/>
      <c r="F186" s="75"/>
      <c r="G186" s="183"/>
      <c r="H186" s="183"/>
      <c r="I186" s="183"/>
      <c r="J186" s="183"/>
      <c r="K186" s="183"/>
      <c r="L186" s="107"/>
      <c r="M186" s="107"/>
      <c r="N186" s="107"/>
      <c r="O186" s="107"/>
      <c r="P186" s="107"/>
      <c r="Q186" s="107"/>
    </row>
    <row r="187" spans="1:17" ht="16.5">
      <c r="A187" s="75"/>
      <c r="B187" s="75"/>
      <c r="C187" s="75"/>
      <c r="D187" s="75"/>
      <c r="E187" s="75"/>
      <c r="F187" s="75"/>
      <c r="G187" s="183"/>
      <c r="H187" s="183"/>
      <c r="I187" s="183"/>
      <c r="J187" s="183"/>
      <c r="K187" s="183"/>
      <c r="L187" s="107"/>
      <c r="M187" s="107"/>
      <c r="N187" s="107"/>
      <c r="O187" s="107"/>
      <c r="P187" s="107"/>
      <c r="Q187" s="107"/>
    </row>
    <row r="188" spans="1:17" ht="16.5">
      <c r="A188" s="75"/>
      <c r="B188" s="75"/>
      <c r="C188" s="75"/>
      <c r="D188" s="75"/>
      <c r="E188" s="75"/>
      <c r="F188" s="75"/>
      <c r="G188" s="183"/>
      <c r="H188" s="183"/>
      <c r="I188" s="183"/>
      <c r="J188" s="183"/>
      <c r="K188" s="183"/>
      <c r="L188" s="107"/>
      <c r="M188" s="107"/>
      <c r="N188" s="107"/>
      <c r="O188" s="107"/>
      <c r="P188" s="107"/>
      <c r="Q188" s="107"/>
    </row>
    <row r="189" spans="1:17" ht="16.5">
      <c r="A189" s="75"/>
      <c r="B189" s="75"/>
      <c r="C189" s="75"/>
      <c r="D189" s="75"/>
      <c r="E189" s="75"/>
      <c r="F189" s="75"/>
      <c r="G189" s="183"/>
      <c r="H189" s="183"/>
      <c r="I189" s="183"/>
      <c r="J189" s="183"/>
      <c r="K189" s="183"/>
      <c r="L189" s="107"/>
      <c r="M189" s="107"/>
      <c r="N189" s="107"/>
      <c r="O189" s="107"/>
      <c r="P189" s="107"/>
      <c r="Q189" s="107"/>
    </row>
    <row r="190" spans="1:17" ht="16.5">
      <c r="A190" s="75"/>
      <c r="B190" s="75"/>
      <c r="C190" s="75"/>
      <c r="D190" s="75"/>
      <c r="E190" s="75"/>
      <c r="F190" s="75"/>
      <c r="G190" s="183"/>
      <c r="H190" s="183"/>
      <c r="I190" s="183"/>
      <c r="J190" s="183"/>
      <c r="K190" s="183"/>
      <c r="L190" s="107"/>
      <c r="M190" s="107"/>
      <c r="N190" s="107"/>
      <c r="O190" s="107"/>
      <c r="P190" s="107"/>
      <c r="Q190" s="107"/>
    </row>
    <row r="191" spans="1:17" ht="16.5">
      <c r="A191" s="75"/>
      <c r="B191" s="75"/>
      <c r="C191" s="75"/>
      <c r="D191" s="75"/>
      <c r="E191" s="75"/>
      <c r="F191" s="75"/>
      <c r="G191" s="183"/>
      <c r="H191" s="183"/>
      <c r="I191" s="183"/>
      <c r="J191" s="183"/>
      <c r="K191" s="183"/>
      <c r="L191" s="107"/>
      <c r="M191" s="107"/>
      <c r="N191" s="107"/>
      <c r="O191" s="107"/>
      <c r="P191" s="107"/>
      <c r="Q191" s="107"/>
    </row>
    <row r="192" spans="1:17" ht="16.5">
      <c r="A192" s="75"/>
      <c r="B192" s="75"/>
      <c r="C192" s="75"/>
      <c r="D192" s="75"/>
      <c r="E192" s="75"/>
      <c r="F192" s="75"/>
      <c r="G192" s="183"/>
      <c r="H192" s="183"/>
      <c r="I192" s="183"/>
      <c r="J192" s="183"/>
      <c r="K192" s="183"/>
      <c r="L192" s="107"/>
      <c r="M192" s="107"/>
      <c r="N192" s="107"/>
      <c r="O192" s="107"/>
      <c r="P192" s="107"/>
      <c r="Q192" s="107"/>
    </row>
    <row r="193" spans="1:17" ht="16.5">
      <c r="A193" s="75"/>
      <c r="B193" s="75"/>
      <c r="C193" s="75"/>
      <c r="D193" s="75"/>
      <c r="E193" s="75"/>
      <c r="F193" s="75"/>
      <c r="G193" s="183"/>
      <c r="H193" s="183"/>
      <c r="I193" s="183"/>
      <c r="J193" s="183"/>
      <c r="K193" s="183"/>
      <c r="L193" s="107"/>
      <c r="M193" s="107"/>
      <c r="N193" s="107"/>
      <c r="O193" s="107"/>
      <c r="P193" s="107"/>
      <c r="Q193" s="107"/>
    </row>
    <row r="194" spans="1:17" ht="16.5">
      <c r="A194" s="75"/>
      <c r="B194" s="75"/>
      <c r="C194" s="75"/>
      <c r="D194" s="75"/>
      <c r="E194" s="75"/>
      <c r="F194" s="75"/>
      <c r="G194" s="183"/>
      <c r="H194" s="183"/>
      <c r="I194" s="183"/>
      <c r="J194" s="183"/>
      <c r="K194" s="183"/>
      <c r="L194" s="107"/>
      <c r="M194" s="107"/>
      <c r="N194" s="107"/>
      <c r="O194" s="107"/>
      <c r="P194" s="107"/>
      <c r="Q194" s="107"/>
    </row>
    <row r="195" spans="1:17" ht="16.5">
      <c r="A195" s="75"/>
      <c r="B195" s="75"/>
      <c r="C195" s="75"/>
      <c r="D195" s="75"/>
      <c r="E195" s="75"/>
      <c r="F195" s="75"/>
      <c r="G195" s="183"/>
      <c r="H195" s="183"/>
      <c r="I195" s="183"/>
      <c r="J195" s="183"/>
      <c r="K195" s="183"/>
      <c r="L195" s="107"/>
      <c r="M195" s="107"/>
      <c r="N195" s="107"/>
      <c r="O195" s="107"/>
      <c r="P195" s="107"/>
      <c r="Q195" s="107"/>
    </row>
    <row r="196" spans="1:17" ht="16.5">
      <c r="A196" s="75"/>
      <c r="B196" s="75"/>
      <c r="C196" s="75"/>
      <c r="D196" s="75"/>
      <c r="E196" s="75"/>
      <c r="F196" s="75"/>
      <c r="G196" s="183"/>
      <c r="H196" s="183"/>
      <c r="I196" s="183"/>
      <c r="J196" s="183"/>
      <c r="K196" s="183"/>
      <c r="L196" s="107"/>
      <c r="M196" s="107"/>
      <c r="N196" s="107"/>
      <c r="O196" s="107"/>
      <c r="P196" s="107"/>
      <c r="Q196" s="107"/>
    </row>
    <row r="197" spans="1:17" ht="16.5">
      <c r="A197" s="75"/>
      <c r="B197" s="75"/>
      <c r="C197" s="75"/>
      <c r="D197" s="75"/>
      <c r="E197" s="75"/>
      <c r="F197" s="75"/>
      <c r="G197" s="183"/>
      <c r="H197" s="183"/>
      <c r="I197" s="183"/>
      <c r="J197" s="183"/>
      <c r="K197" s="183"/>
      <c r="L197" s="107"/>
      <c r="M197" s="107"/>
      <c r="N197" s="107"/>
      <c r="O197" s="107"/>
      <c r="P197" s="107"/>
      <c r="Q197" s="107"/>
    </row>
    <row r="198" spans="1:17" ht="16.5">
      <c r="A198" s="75"/>
      <c r="B198" s="75"/>
      <c r="C198" s="75"/>
      <c r="D198" s="75"/>
      <c r="E198" s="75"/>
      <c r="F198" s="75"/>
      <c r="G198" s="183"/>
      <c r="H198" s="183"/>
      <c r="I198" s="183"/>
      <c r="J198" s="183"/>
      <c r="K198" s="183"/>
      <c r="L198" s="107"/>
      <c r="M198" s="107"/>
      <c r="N198" s="107"/>
      <c r="O198" s="107"/>
      <c r="P198" s="107"/>
      <c r="Q198" s="107"/>
    </row>
    <row r="199" spans="1:17" ht="16.5">
      <c r="A199" s="75"/>
      <c r="B199" s="75"/>
      <c r="C199" s="75"/>
      <c r="D199" s="75"/>
      <c r="E199" s="75"/>
      <c r="F199" s="75"/>
      <c r="G199" s="183"/>
      <c r="H199" s="183"/>
      <c r="I199" s="183"/>
      <c r="J199" s="183"/>
      <c r="K199" s="183"/>
      <c r="L199" s="107"/>
      <c r="M199" s="107"/>
      <c r="N199" s="107"/>
      <c r="O199" s="107"/>
      <c r="P199" s="107"/>
      <c r="Q199" s="107"/>
    </row>
    <row r="200" spans="1:17" ht="16.5">
      <c r="A200" s="75"/>
      <c r="B200" s="75"/>
      <c r="C200" s="75"/>
      <c r="D200" s="75"/>
      <c r="E200" s="75"/>
      <c r="F200" s="75"/>
      <c r="G200" s="183"/>
      <c r="H200" s="183"/>
      <c r="I200" s="183"/>
      <c r="J200" s="183"/>
      <c r="K200" s="183"/>
      <c r="L200" s="107"/>
      <c r="M200" s="107"/>
      <c r="N200" s="107"/>
      <c r="O200" s="107"/>
      <c r="P200" s="107"/>
      <c r="Q200" s="107"/>
    </row>
    <row r="201" spans="1:17" ht="16.5">
      <c r="A201" s="75"/>
      <c r="B201" s="75"/>
      <c r="C201" s="75"/>
      <c r="D201" s="75"/>
      <c r="E201" s="75"/>
      <c r="F201" s="75"/>
      <c r="G201" s="183"/>
      <c r="H201" s="183"/>
      <c r="I201" s="183"/>
      <c r="J201" s="183"/>
      <c r="K201" s="183"/>
      <c r="L201" s="107"/>
      <c r="M201" s="107"/>
      <c r="N201" s="107"/>
      <c r="O201" s="107"/>
      <c r="P201" s="107"/>
      <c r="Q201" s="107"/>
    </row>
    <row r="202" spans="1:17" ht="16.5">
      <c r="A202" s="75"/>
      <c r="B202" s="75"/>
      <c r="C202" s="75"/>
      <c r="D202" s="75"/>
      <c r="E202" s="75"/>
      <c r="F202" s="75"/>
      <c r="G202" s="183"/>
      <c r="H202" s="183"/>
      <c r="I202" s="183"/>
      <c r="J202" s="183"/>
      <c r="K202" s="183"/>
      <c r="L202" s="107"/>
      <c r="M202" s="107"/>
      <c r="N202" s="107"/>
      <c r="O202" s="107"/>
      <c r="P202" s="107"/>
      <c r="Q202" s="107"/>
    </row>
    <row r="203" spans="1:17" ht="16.5">
      <c r="A203" s="75"/>
      <c r="B203" s="75"/>
      <c r="C203" s="75"/>
      <c r="D203" s="75"/>
      <c r="E203" s="75"/>
      <c r="F203" s="75"/>
      <c r="G203" s="183"/>
      <c r="H203" s="183"/>
      <c r="I203" s="183"/>
      <c r="J203" s="183"/>
      <c r="K203" s="183"/>
      <c r="L203" s="107"/>
      <c r="M203" s="107"/>
      <c r="N203" s="107"/>
      <c r="O203" s="107"/>
      <c r="P203" s="107"/>
      <c r="Q203" s="107"/>
    </row>
    <row r="204" spans="1:17" ht="16.5">
      <c r="A204" s="75"/>
      <c r="B204" s="75"/>
      <c r="C204" s="75"/>
      <c r="D204" s="75"/>
      <c r="E204" s="75"/>
      <c r="F204" s="75"/>
      <c r="G204" s="183"/>
      <c r="H204" s="183"/>
      <c r="I204" s="183"/>
      <c r="J204" s="183"/>
      <c r="K204" s="183"/>
      <c r="L204" s="107"/>
      <c r="M204" s="107"/>
      <c r="N204" s="107"/>
      <c r="O204" s="107"/>
      <c r="P204" s="107"/>
      <c r="Q204" s="107"/>
    </row>
    <row r="205" spans="1:17" ht="16.5">
      <c r="A205" s="75"/>
      <c r="B205" s="75"/>
      <c r="C205" s="75"/>
      <c r="D205" s="75"/>
      <c r="E205" s="75"/>
      <c r="F205" s="75"/>
      <c r="G205" s="183"/>
      <c r="H205" s="183"/>
      <c r="I205" s="183"/>
      <c r="J205" s="183"/>
      <c r="K205" s="183"/>
      <c r="L205" s="107"/>
      <c r="M205" s="107"/>
      <c r="N205" s="107"/>
      <c r="O205" s="107"/>
      <c r="P205" s="107"/>
      <c r="Q205" s="107"/>
    </row>
    <row r="206" spans="1:17" ht="16.5">
      <c r="A206" s="75"/>
      <c r="B206" s="75"/>
      <c r="C206" s="75"/>
      <c r="D206" s="75"/>
      <c r="E206" s="75"/>
      <c r="F206" s="75"/>
      <c r="G206" s="183"/>
      <c r="H206" s="183"/>
      <c r="I206" s="183"/>
      <c r="J206" s="183"/>
      <c r="K206" s="183"/>
      <c r="L206" s="107"/>
      <c r="M206" s="107"/>
      <c r="N206" s="107"/>
      <c r="O206" s="107"/>
      <c r="P206" s="107"/>
      <c r="Q206" s="107"/>
    </row>
    <row r="207" spans="1:17" ht="16.5">
      <c r="A207" s="75"/>
      <c r="B207" s="75"/>
      <c r="C207" s="75"/>
      <c r="D207" s="75"/>
      <c r="E207" s="75"/>
      <c r="F207" s="75"/>
      <c r="G207" s="183"/>
      <c r="H207" s="183"/>
      <c r="I207" s="183"/>
      <c r="J207" s="183"/>
      <c r="K207" s="183"/>
      <c r="L207" s="107"/>
      <c r="M207" s="107"/>
      <c r="N207" s="107"/>
      <c r="O207" s="107"/>
      <c r="P207" s="107"/>
      <c r="Q207" s="107"/>
    </row>
    <row r="208" spans="1:17" ht="16.5">
      <c r="A208" s="75"/>
      <c r="B208" s="75"/>
      <c r="C208" s="75"/>
      <c r="D208" s="75"/>
      <c r="E208" s="75"/>
      <c r="F208" s="75"/>
      <c r="G208" s="183"/>
      <c r="H208" s="183"/>
      <c r="I208" s="183"/>
      <c r="J208" s="183"/>
      <c r="K208" s="183"/>
      <c r="L208" s="107"/>
      <c r="M208" s="107"/>
      <c r="N208" s="107"/>
      <c r="O208" s="107"/>
      <c r="P208" s="107"/>
      <c r="Q208" s="107"/>
    </row>
    <row r="209" spans="1:17" ht="16.5">
      <c r="A209" s="75"/>
      <c r="B209" s="75"/>
      <c r="C209" s="75"/>
      <c r="D209" s="75"/>
      <c r="E209" s="75"/>
      <c r="F209" s="75"/>
      <c r="G209" s="183"/>
      <c r="H209" s="183"/>
      <c r="I209" s="183"/>
      <c r="J209" s="183"/>
      <c r="K209" s="183"/>
      <c r="L209" s="107"/>
      <c r="M209" s="107"/>
      <c r="N209" s="107"/>
      <c r="O209" s="107"/>
      <c r="P209" s="107"/>
      <c r="Q209" s="107"/>
    </row>
    <row r="210" spans="1:17" ht="16.5">
      <c r="A210" s="75"/>
      <c r="B210" s="75"/>
      <c r="C210" s="75"/>
      <c r="D210" s="75"/>
      <c r="E210" s="75"/>
      <c r="F210" s="75"/>
      <c r="G210" s="183"/>
      <c r="H210" s="183"/>
      <c r="I210" s="183"/>
      <c r="J210" s="183"/>
      <c r="K210" s="183"/>
      <c r="L210" s="107"/>
      <c r="M210" s="107"/>
      <c r="N210" s="107"/>
      <c r="O210" s="107"/>
      <c r="P210" s="107"/>
      <c r="Q210" s="107"/>
    </row>
    <row r="211" spans="1:17" ht="16.5">
      <c r="A211" s="75"/>
      <c r="B211" s="75"/>
      <c r="C211" s="75"/>
      <c r="D211" s="75"/>
      <c r="E211" s="75"/>
      <c r="F211" s="75"/>
      <c r="G211" s="183"/>
      <c r="H211" s="183"/>
      <c r="I211" s="183"/>
      <c r="J211" s="183"/>
      <c r="K211" s="183"/>
      <c r="L211" s="107"/>
      <c r="M211" s="107"/>
      <c r="N211" s="107"/>
      <c r="O211" s="107"/>
      <c r="P211" s="107"/>
      <c r="Q211" s="107"/>
    </row>
    <row r="212" spans="1:17" ht="16.5">
      <c r="A212" s="75"/>
      <c r="B212" s="75"/>
      <c r="C212" s="75"/>
      <c r="D212" s="75"/>
      <c r="E212" s="75"/>
      <c r="F212" s="75"/>
      <c r="G212" s="183"/>
      <c r="H212" s="183"/>
      <c r="I212" s="183"/>
      <c r="J212" s="183"/>
      <c r="K212" s="183"/>
      <c r="L212" s="107"/>
      <c r="M212" s="107"/>
      <c r="N212" s="107"/>
      <c r="O212" s="107"/>
      <c r="P212" s="107"/>
      <c r="Q212" s="107"/>
    </row>
    <row r="213" spans="1:17" ht="16.5">
      <c r="A213" s="75"/>
      <c r="B213" s="75"/>
      <c r="C213" s="75"/>
      <c r="D213" s="75"/>
      <c r="E213" s="75"/>
      <c r="F213" s="75"/>
      <c r="G213" s="183"/>
      <c r="H213" s="183"/>
      <c r="I213" s="183"/>
      <c r="J213" s="183"/>
      <c r="K213" s="183"/>
      <c r="L213" s="107"/>
      <c r="M213" s="107"/>
      <c r="N213" s="107"/>
      <c r="O213" s="107"/>
      <c r="P213" s="107"/>
      <c r="Q213" s="107"/>
    </row>
    <row r="214" spans="1:17" ht="16.5">
      <c r="A214" s="75"/>
      <c r="B214" s="75"/>
      <c r="C214" s="75"/>
      <c r="D214" s="75"/>
      <c r="E214" s="75"/>
      <c r="F214" s="75"/>
      <c r="G214" s="183"/>
      <c r="H214" s="183"/>
      <c r="I214" s="183"/>
      <c r="J214" s="183"/>
      <c r="K214" s="183"/>
      <c r="L214" s="107"/>
      <c r="M214" s="107"/>
      <c r="N214" s="107"/>
      <c r="O214" s="107"/>
      <c r="P214" s="107"/>
      <c r="Q214" s="107"/>
    </row>
    <row r="215" spans="1:17" ht="16.5">
      <c r="A215" s="75"/>
      <c r="B215" s="75"/>
      <c r="C215" s="75"/>
      <c r="D215" s="75"/>
      <c r="E215" s="75"/>
      <c r="F215" s="75"/>
      <c r="G215" s="183"/>
      <c r="H215" s="183"/>
      <c r="I215" s="183"/>
      <c r="J215" s="183"/>
      <c r="K215" s="183"/>
      <c r="L215" s="107"/>
      <c r="M215" s="107"/>
      <c r="N215" s="107"/>
      <c r="O215" s="107"/>
      <c r="P215" s="107"/>
      <c r="Q215" s="107"/>
    </row>
    <row r="216" spans="1:17" ht="16.5">
      <c r="A216" s="75"/>
      <c r="B216" s="75"/>
      <c r="C216" s="75"/>
      <c r="D216" s="75"/>
      <c r="E216" s="75"/>
      <c r="F216" s="75"/>
      <c r="G216" s="183"/>
      <c r="H216" s="183"/>
      <c r="I216" s="183"/>
      <c r="J216" s="183"/>
      <c r="K216" s="183"/>
      <c r="L216" s="107"/>
      <c r="M216" s="107"/>
      <c r="N216" s="107"/>
      <c r="O216" s="107"/>
      <c r="P216" s="107"/>
      <c r="Q216" s="107"/>
    </row>
    <row r="217" spans="1:17" ht="16.5">
      <c r="A217" s="75"/>
      <c r="B217" s="75"/>
      <c r="C217" s="75"/>
      <c r="D217" s="75"/>
      <c r="E217" s="75"/>
      <c r="F217" s="75"/>
      <c r="G217" s="183"/>
      <c r="H217" s="183"/>
      <c r="I217" s="183"/>
      <c r="J217" s="183"/>
      <c r="K217" s="183"/>
      <c r="L217" s="107"/>
      <c r="M217" s="107"/>
      <c r="N217" s="107"/>
      <c r="O217" s="107"/>
      <c r="P217" s="107"/>
      <c r="Q217" s="107"/>
    </row>
    <row r="218" spans="1:17" ht="16.5">
      <c r="A218" s="75"/>
      <c r="B218" s="75"/>
      <c r="C218" s="75"/>
      <c r="D218" s="75"/>
      <c r="E218" s="75"/>
      <c r="F218" s="75"/>
      <c r="G218" s="183"/>
      <c r="H218" s="183"/>
      <c r="I218" s="183"/>
      <c r="J218" s="183"/>
      <c r="K218" s="183"/>
      <c r="L218" s="107"/>
      <c r="M218" s="107"/>
      <c r="N218" s="107"/>
      <c r="O218" s="107"/>
      <c r="P218" s="107"/>
      <c r="Q218" s="107"/>
    </row>
    <row r="219" spans="1:17" ht="16.5">
      <c r="A219" s="75"/>
      <c r="B219" s="75"/>
      <c r="C219" s="75"/>
      <c r="D219" s="75"/>
      <c r="E219" s="75"/>
      <c r="F219" s="75"/>
      <c r="G219" s="183"/>
      <c r="H219" s="183"/>
      <c r="I219" s="183"/>
      <c r="J219" s="183"/>
      <c r="K219" s="183"/>
      <c r="L219" s="107"/>
      <c r="M219" s="107"/>
      <c r="N219" s="107"/>
      <c r="O219" s="107"/>
      <c r="P219" s="107"/>
      <c r="Q219" s="107"/>
    </row>
    <row r="220" spans="1:17" ht="16.5">
      <c r="A220" s="75"/>
      <c r="B220" s="75"/>
      <c r="C220" s="75"/>
      <c r="D220" s="75"/>
      <c r="E220" s="75"/>
      <c r="F220" s="75"/>
      <c r="G220" s="183"/>
      <c r="H220" s="183"/>
      <c r="I220" s="183"/>
      <c r="J220" s="183"/>
      <c r="K220" s="183"/>
      <c r="L220" s="107"/>
      <c r="M220" s="107"/>
      <c r="N220" s="107"/>
      <c r="O220" s="107"/>
      <c r="P220" s="107"/>
      <c r="Q220" s="107"/>
    </row>
    <row r="221" spans="1:17" ht="16.5">
      <c r="A221" s="75"/>
      <c r="B221" s="75"/>
      <c r="C221" s="75"/>
      <c r="D221" s="75"/>
      <c r="E221" s="75"/>
      <c r="F221" s="75"/>
      <c r="G221" s="183"/>
      <c r="H221" s="183"/>
      <c r="I221" s="183"/>
      <c r="J221" s="183"/>
      <c r="K221" s="183"/>
      <c r="L221" s="107"/>
      <c r="M221" s="107"/>
      <c r="N221" s="107"/>
      <c r="O221" s="107"/>
      <c r="P221" s="107"/>
      <c r="Q221" s="107"/>
    </row>
    <row r="222" spans="1:17" ht="16.5">
      <c r="A222" s="75"/>
      <c r="B222" s="75"/>
      <c r="C222" s="75"/>
      <c r="D222" s="75"/>
      <c r="E222" s="75"/>
      <c r="F222" s="75"/>
      <c r="G222" s="183"/>
      <c r="H222" s="183"/>
      <c r="I222" s="183"/>
      <c r="J222" s="183"/>
      <c r="K222" s="183"/>
      <c r="L222" s="107"/>
      <c r="M222" s="107"/>
      <c r="N222" s="107"/>
      <c r="O222" s="107"/>
      <c r="P222" s="107"/>
      <c r="Q222" s="107"/>
    </row>
    <row r="223" spans="1:17" ht="16.5">
      <c r="A223" s="75"/>
      <c r="B223" s="75"/>
      <c r="C223" s="75"/>
      <c r="D223" s="75"/>
      <c r="E223" s="75"/>
      <c r="F223" s="75"/>
      <c r="G223" s="183"/>
      <c r="H223" s="183"/>
      <c r="I223" s="183"/>
      <c r="J223" s="183"/>
      <c r="K223" s="183"/>
      <c r="L223" s="107"/>
      <c r="M223" s="107"/>
      <c r="N223" s="107"/>
      <c r="O223" s="107"/>
      <c r="P223" s="107"/>
      <c r="Q223" s="107"/>
    </row>
    <row r="224" spans="1:17" ht="16.5">
      <c r="A224" s="75"/>
      <c r="B224" s="75"/>
      <c r="C224" s="75"/>
      <c r="D224" s="75"/>
      <c r="E224" s="75"/>
      <c r="F224" s="75"/>
      <c r="G224" s="183"/>
      <c r="H224" s="183"/>
      <c r="I224" s="183"/>
      <c r="J224" s="183"/>
      <c r="K224" s="183"/>
      <c r="L224" s="107"/>
      <c r="M224" s="107"/>
      <c r="N224" s="107"/>
      <c r="O224" s="107"/>
      <c r="P224" s="107"/>
      <c r="Q224" s="107"/>
    </row>
    <row r="225" spans="1:17" ht="16.5">
      <c r="A225" s="75"/>
      <c r="B225" s="75"/>
      <c r="C225" s="75"/>
      <c r="D225" s="75"/>
      <c r="E225" s="75"/>
      <c r="F225" s="75"/>
      <c r="G225" s="183"/>
      <c r="H225" s="183"/>
      <c r="I225" s="183"/>
      <c r="J225" s="183"/>
      <c r="K225" s="183"/>
      <c r="L225" s="107"/>
      <c r="M225" s="107"/>
      <c r="N225" s="107"/>
      <c r="O225" s="107"/>
      <c r="P225" s="107"/>
      <c r="Q225" s="107"/>
    </row>
    <row r="226" spans="1:17" ht="16.5">
      <c r="A226" s="75"/>
      <c r="B226" s="75"/>
      <c r="C226" s="75"/>
      <c r="D226" s="75"/>
      <c r="E226" s="75"/>
      <c r="F226" s="75"/>
      <c r="G226" s="183"/>
      <c r="H226" s="183"/>
      <c r="I226" s="183"/>
      <c r="J226" s="183"/>
      <c r="K226" s="183"/>
      <c r="L226" s="107"/>
      <c r="M226" s="107"/>
      <c r="N226" s="107"/>
      <c r="O226" s="107"/>
      <c r="P226" s="107"/>
      <c r="Q226" s="107"/>
    </row>
    <row r="227" spans="1:17" ht="16.5">
      <c r="A227" s="75"/>
      <c r="B227" s="75"/>
      <c r="C227" s="75"/>
      <c r="D227" s="75"/>
      <c r="E227" s="75"/>
      <c r="F227" s="75"/>
      <c r="G227" s="183"/>
      <c r="H227" s="183"/>
      <c r="I227" s="183"/>
      <c r="J227" s="183"/>
      <c r="K227" s="183"/>
      <c r="L227" s="107"/>
      <c r="M227" s="107"/>
      <c r="N227" s="107"/>
      <c r="O227" s="107"/>
      <c r="P227" s="107"/>
      <c r="Q227" s="107"/>
    </row>
    <row r="228" spans="1:17" ht="16.5">
      <c r="A228" s="75"/>
      <c r="B228" s="75"/>
      <c r="C228" s="75"/>
      <c r="D228" s="75"/>
      <c r="E228" s="75"/>
      <c r="F228" s="75"/>
      <c r="G228" s="183"/>
      <c r="H228" s="183"/>
      <c r="I228" s="183"/>
      <c r="J228" s="183"/>
      <c r="K228" s="183"/>
      <c r="L228" s="107"/>
      <c r="M228" s="107"/>
      <c r="N228" s="107"/>
      <c r="O228" s="107"/>
      <c r="P228" s="107"/>
      <c r="Q228" s="107"/>
    </row>
    <row r="229" spans="1:17" ht="16.5">
      <c r="A229" s="75"/>
      <c r="B229" s="75"/>
      <c r="C229" s="75"/>
      <c r="D229" s="75"/>
      <c r="E229" s="75"/>
      <c r="F229" s="75"/>
      <c r="G229" s="183"/>
      <c r="H229" s="183"/>
      <c r="I229" s="183"/>
      <c r="J229" s="183"/>
      <c r="K229" s="183"/>
      <c r="L229" s="107"/>
      <c r="M229" s="107"/>
      <c r="N229" s="107"/>
      <c r="O229" s="107"/>
      <c r="P229" s="107"/>
      <c r="Q229" s="107"/>
    </row>
    <row r="230" spans="1:17" ht="16.5">
      <c r="A230" s="75"/>
      <c r="B230" s="75"/>
      <c r="C230" s="75"/>
      <c r="D230" s="75"/>
      <c r="E230" s="75"/>
      <c r="F230" s="75"/>
      <c r="G230" s="183"/>
      <c r="H230" s="183"/>
      <c r="I230" s="183"/>
      <c r="J230" s="183"/>
      <c r="K230" s="183"/>
      <c r="L230" s="107"/>
      <c r="M230" s="107"/>
      <c r="N230" s="107"/>
      <c r="O230" s="107"/>
      <c r="P230" s="107"/>
      <c r="Q230" s="107"/>
    </row>
    <row r="231" spans="1:17" ht="16.5">
      <c r="A231" s="75"/>
      <c r="B231" s="75"/>
      <c r="C231" s="75"/>
      <c r="D231" s="75"/>
      <c r="E231" s="75"/>
      <c r="F231" s="75"/>
      <c r="G231" s="183"/>
      <c r="H231" s="183"/>
      <c r="I231" s="183"/>
      <c r="J231" s="183"/>
      <c r="K231" s="183"/>
      <c r="L231" s="107"/>
      <c r="M231" s="107"/>
      <c r="N231" s="107"/>
      <c r="O231" s="107"/>
      <c r="P231" s="107"/>
      <c r="Q231" s="107"/>
    </row>
    <row r="232" spans="1:17" ht="16.5">
      <c r="A232" s="75"/>
      <c r="B232" s="75"/>
      <c r="C232" s="75"/>
      <c r="D232" s="75"/>
      <c r="E232" s="75"/>
      <c r="F232" s="75"/>
      <c r="G232" s="183"/>
      <c r="H232" s="183"/>
      <c r="I232" s="183"/>
      <c r="J232" s="183"/>
      <c r="K232" s="183"/>
      <c r="L232" s="107"/>
      <c r="M232" s="107"/>
      <c r="N232" s="107"/>
      <c r="O232" s="107"/>
      <c r="P232" s="107"/>
      <c r="Q232" s="107"/>
    </row>
    <row r="233" spans="1:17" ht="16.5">
      <c r="A233" s="75"/>
      <c r="B233" s="75"/>
      <c r="C233" s="75"/>
      <c r="D233" s="75"/>
      <c r="E233" s="75"/>
      <c r="F233" s="75"/>
      <c r="G233" s="183"/>
      <c r="H233" s="183"/>
      <c r="I233" s="183"/>
      <c r="J233" s="183"/>
      <c r="K233" s="183"/>
      <c r="L233" s="107"/>
      <c r="M233" s="107"/>
      <c r="N233" s="107"/>
      <c r="O233" s="107"/>
      <c r="P233" s="107"/>
      <c r="Q233" s="107"/>
    </row>
    <row r="234" spans="1:17" ht="16.5">
      <c r="A234" s="75"/>
      <c r="B234" s="75"/>
      <c r="C234" s="75"/>
      <c r="D234" s="75"/>
      <c r="E234" s="75"/>
      <c r="F234" s="75"/>
      <c r="G234" s="183"/>
      <c r="H234" s="183"/>
      <c r="I234" s="183"/>
      <c r="J234" s="183"/>
      <c r="K234" s="183"/>
      <c r="L234" s="107"/>
      <c r="M234" s="107"/>
      <c r="N234" s="107"/>
      <c r="O234" s="107"/>
      <c r="P234" s="107"/>
      <c r="Q234" s="107"/>
    </row>
    <row r="235" spans="1:17" ht="16.5">
      <c r="A235" s="75"/>
      <c r="B235" s="75"/>
      <c r="C235" s="75"/>
      <c r="D235" s="75"/>
      <c r="E235" s="75"/>
      <c r="F235" s="75"/>
      <c r="G235" s="183"/>
      <c r="H235" s="183"/>
      <c r="I235" s="183"/>
      <c r="J235" s="183"/>
      <c r="K235" s="183"/>
      <c r="L235" s="107"/>
      <c r="M235" s="107"/>
      <c r="N235" s="107"/>
      <c r="O235" s="107"/>
      <c r="P235" s="107"/>
      <c r="Q235" s="107"/>
    </row>
    <row r="236" spans="1:17" ht="16.5">
      <c r="A236" s="75"/>
      <c r="B236" s="75"/>
      <c r="C236" s="75"/>
      <c r="D236" s="75"/>
      <c r="E236" s="75"/>
      <c r="F236" s="75"/>
      <c r="G236" s="183"/>
      <c r="H236" s="183"/>
      <c r="I236" s="183"/>
      <c r="J236" s="183"/>
      <c r="K236" s="183"/>
      <c r="L236" s="107"/>
      <c r="M236" s="107"/>
      <c r="N236" s="107"/>
      <c r="O236" s="107"/>
      <c r="P236" s="107"/>
      <c r="Q236" s="107"/>
    </row>
    <row r="237" spans="1:17" ht="16.5">
      <c r="A237" s="75"/>
      <c r="B237" s="75"/>
      <c r="C237" s="75"/>
      <c r="D237" s="75"/>
      <c r="E237" s="75"/>
      <c r="F237" s="75"/>
      <c r="G237" s="183"/>
      <c r="H237" s="183"/>
      <c r="I237" s="183"/>
      <c r="J237" s="183"/>
      <c r="K237" s="183"/>
      <c r="L237" s="107"/>
      <c r="M237" s="107"/>
      <c r="N237" s="107"/>
      <c r="O237" s="107"/>
      <c r="P237" s="107"/>
      <c r="Q237" s="107"/>
    </row>
    <row r="238" spans="1:17" ht="16.5">
      <c r="A238" s="75"/>
      <c r="B238" s="75"/>
      <c r="C238" s="75"/>
      <c r="D238" s="75"/>
      <c r="E238" s="75"/>
      <c r="F238" s="75"/>
      <c r="G238" s="183"/>
      <c r="H238" s="183"/>
      <c r="I238" s="183"/>
      <c r="J238" s="183"/>
      <c r="K238" s="183"/>
      <c r="L238" s="107"/>
      <c r="M238" s="107"/>
      <c r="N238" s="107"/>
      <c r="O238" s="107"/>
      <c r="P238" s="107"/>
      <c r="Q238" s="107"/>
    </row>
    <row r="239" spans="1:17" ht="16.5">
      <c r="A239" s="75"/>
      <c r="B239" s="75"/>
      <c r="C239" s="75"/>
      <c r="D239" s="75"/>
      <c r="E239" s="75"/>
      <c r="F239" s="75"/>
      <c r="G239" s="183"/>
      <c r="H239" s="183"/>
      <c r="I239" s="183"/>
      <c r="J239" s="183"/>
      <c r="K239" s="183"/>
      <c r="L239" s="107"/>
      <c r="M239" s="107"/>
      <c r="N239" s="107"/>
      <c r="O239" s="107"/>
      <c r="P239" s="107"/>
      <c r="Q239" s="107"/>
    </row>
    <row r="240" spans="1:17" ht="16.5">
      <c r="A240" s="75"/>
      <c r="B240" s="75"/>
      <c r="C240" s="75"/>
      <c r="D240" s="75"/>
      <c r="E240" s="75"/>
      <c r="F240" s="75"/>
      <c r="G240" s="183"/>
      <c r="H240" s="183"/>
      <c r="I240" s="183"/>
      <c r="J240" s="183"/>
      <c r="K240" s="183"/>
      <c r="L240" s="107"/>
      <c r="M240" s="107"/>
      <c r="N240" s="107"/>
      <c r="O240" s="107"/>
      <c r="P240" s="107"/>
      <c r="Q240" s="107"/>
    </row>
    <row r="241" spans="1:17" ht="16.5">
      <c r="A241" s="75"/>
      <c r="B241" s="75"/>
      <c r="C241" s="75"/>
      <c r="D241" s="75"/>
      <c r="E241" s="75"/>
      <c r="F241" s="75"/>
      <c r="G241" s="183"/>
      <c r="H241" s="183"/>
      <c r="I241" s="183"/>
      <c r="J241" s="183"/>
      <c r="K241" s="183"/>
      <c r="L241" s="107"/>
      <c r="M241" s="107"/>
      <c r="N241" s="107"/>
      <c r="O241" s="107"/>
      <c r="P241" s="107"/>
      <c r="Q241" s="107"/>
    </row>
    <row r="242" spans="1:17">
      <c r="A242" s="75"/>
      <c r="B242" s="75"/>
      <c r="C242" s="75"/>
      <c r="D242" s="75"/>
      <c r="E242" s="75"/>
      <c r="F242" s="75"/>
      <c r="G242" s="75"/>
      <c r="H242" s="75"/>
      <c r="I242" s="75"/>
      <c r="J242" s="75"/>
      <c r="K242" s="75"/>
    </row>
    <row r="243" spans="1:17">
      <c r="A243" s="75"/>
      <c r="B243" s="75"/>
      <c r="C243" s="75"/>
      <c r="D243" s="75"/>
      <c r="E243" s="75"/>
      <c r="F243" s="75"/>
      <c r="G243" s="75"/>
      <c r="H243" s="75"/>
      <c r="I243" s="75"/>
      <c r="J243" s="75"/>
      <c r="K243" s="75"/>
    </row>
    <row r="244" spans="1:17">
      <c r="A244" s="75"/>
      <c r="B244" s="75"/>
      <c r="C244" s="75"/>
      <c r="D244" s="75"/>
      <c r="E244" s="75"/>
      <c r="F244" s="75"/>
      <c r="G244" s="75"/>
      <c r="H244" s="75"/>
      <c r="I244" s="75"/>
      <c r="J244" s="75"/>
      <c r="K244" s="75"/>
    </row>
    <row r="245" spans="1:17">
      <c r="A245" s="75"/>
      <c r="B245" s="75"/>
      <c r="C245" s="75"/>
      <c r="D245" s="75"/>
      <c r="E245" s="75"/>
      <c r="F245" s="75"/>
      <c r="G245" s="75"/>
      <c r="H245" s="75"/>
      <c r="I245" s="75"/>
      <c r="J245" s="75"/>
      <c r="K245" s="75"/>
    </row>
    <row r="246" spans="1:17">
      <c r="A246" s="75"/>
      <c r="B246" s="75"/>
      <c r="C246" s="75"/>
      <c r="D246" s="75"/>
      <c r="E246" s="75"/>
      <c r="F246" s="75"/>
      <c r="G246" s="75"/>
      <c r="H246" s="75"/>
      <c r="I246" s="75"/>
      <c r="J246" s="75"/>
      <c r="K246" s="75"/>
    </row>
    <row r="247" spans="1:17">
      <c r="A247" s="75"/>
      <c r="B247" s="75"/>
      <c r="C247" s="75"/>
      <c r="D247" s="75"/>
      <c r="E247" s="75"/>
      <c r="F247" s="75"/>
      <c r="G247" s="75"/>
      <c r="H247" s="75"/>
      <c r="I247" s="75"/>
      <c r="J247" s="75"/>
      <c r="K247" s="75"/>
    </row>
    <row r="248" spans="1:17">
      <c r="A248" s="75"/>
      <c r="B248" s="75"/>
      <c r="C248" s="75"/>
      <c r="D248" s="75"/>
      <c r="E248" s="75"/>
      <c r="F248" s="75"/>
      <c r="G248" s="75"/>
      <c r="H248" s="75"/>
      <c r="I248" s="75"/>
      <c r="J248" s="75"/>
      <c r="K248" s="75"/>
    </row>
    <row r="249" spans="1:17">
      <c r="A249" s="75"/>
      <c r="B249" s="75"/>
      <c r="C249" s="75"/>
      <c r="D249" s="75"/>
      <c r="E249" s="75"/>
      <c r="F249" s="75"/>
      <c r="G249" s="75"/>
      <c r="H249" s="75"/>
      <c r="I249" s="75"/>
      <c r="J249" s="75"/>
      <c r="K249" s="75"/>
    </row>
    <row r="250" spans="1:17">
      <c r="A250" s="75"/>
      <c r="B250" s="75"/>
      <c r="C250" s="75"/>
      <c r="D250" s="75"/>
      <c r="E250" s="75"/>
      <c r="F250" s="75"/>
      <c r="G250" s="75"/>
      <c r="H250" s="75"/>
      <c r="I250" s="75"/>
      <c r="J250" s="75"/>
      <c r="K250" s="75"/>
    </row>
    <row r="251" spans="1:17">
      <c r="A251" s="75"/>
      <c r="B251" s="75"/>
      <c r="C251" s="75"/>
      <c r="D251" s="75"/>
      <c r="E251" s="75"/>
      <c r="F251" s="75"/>
      <c r="G251" s="75"/>
      <c r="H251" s="75"/>
      <c r="I251" s="75"/>
      <c r="J251" s="75"/>
      <c r="K251" s="75"/>
    </row>
    <row r="252" spans="1:17">
      <c r="A252" s="75"/>
      <c r="B252" s="75"/>
      <c r="C252" s="75"/>
      <c r="D252" s="75"/>
      <c r="E252" s="75"/>
      <c r="F252" s="75"/>
      <c r="G252" s="75"/>
      <c r="H252" s="75"/>
      <c r="I252" s="75"/>
      <c r="J252" s="75"/>
      <c r="K252" s="75"/>
    </row>
    <row r="253" spans="1:17">
      <c r="A253" s="75"/>
      <c r="B253" s="75"/>
      <c r="C253" s="75"/>
      <c r="D253" s="75"/>
      <c r="E253" s="75"/>
      <c r="F253" s="75"/>
      <c r="G253" s="75"/>
      <c r="H253" s="75"/>
      <c r="I253" s="75"/>
      <c r="J253" s="75"/>
      <c r="K253" s="75"/>
    </row>
    <row r="254" spans="1:17">
      <c r="A254" s="75"/>
      <c r="B254" s="75"/>
      <c r="C254" s="75"/>
      <c r="D254" s="75"/>
      <c r="E254" s="75"/>
      <c r="F254" s="75"/>
      <c r="G254" s="75"/>
      <c r="H254" s="75"/>
      <c r="I254" s="75"/>
      <c r="J254" s="75"/>
      <c r="K254" s="75"/>
    </row>
    <row r="255" spans="1:17">
      <c r="A255" s="75"/>
      <c r="B255" s="75"/>
      <c r="C255" s="75"/>
      <c r="D255" s="75"/>
      <c r="E255" s="75"/>
      <c r="F255" s="75"/>
      <c r="G255" s="75"/>
      <c r="H255" s="75"/>
      <c r="I255" s="75"/>
      <c r="J255" s="75"/>
      <c r="K255" s="75"/>
    </row>
    <row r="256" spans="1:17">
      <c r="A256" s="75"/>
      <c r="B256" s="75"/>
      <c r="C256" s="75"/>
      <c r="D256" s="75"/>
      <c r="E256" s="75"/>
      <c r="F256" s="75"/>
      <c r="G256" s="75"/>
      <c r="H256" s="75"/>
      <c r="I256" s="75"/>
      <c r="J256" s="75"/>
      <c r="K256" s="75"/>
    </row>
    <row r="257" spans="1:11">
      <c r="A257" s="75"/>
      <c r="B257" s="75"/>
      <c r="C257" s="75"/>
      <c r="D257" s="75"/>
      <c r="E257" s="75"/>
      <c r="F257" s="75"/>
      <c r="G257" s="75"/>
      <c r="H257" s="75"/>
      <c r="I257" s="75"/>
      <c r="J257" s="75"/>
      <c r="K257" s="75"/>
    </row>
    <row r="258" spans="1:11">
      <c r="A258" s="75"/>
      <c r="B258" s="75"/>
      <c r="C258" s="75"/>
      <c r="D258" s="75"/>
      <c r="E258" s="75"/>
      <c r="F258" s="75"/>
      <c r="G258" s="75"/>
      <c r="H258" s="75"/>
      <c r="I258" s="75"/>
      <c r="J258" s="75"/>
      <c r="K258" s="75"/>
    </row>
    <row r="259" spans="1:11">
      <c r="A259" s="75"/>
      <c r="B259" s="75"/>
      <c r="C259" s="75"/>
      <c r="D259" s="75"/>
      <c r="E259" s="75"/>
      <c r="F259" s="75"/>
      <c r="G259" s="75"/>
      <c r="H259" s="75"/>
      <c r="I259" s="75"/>
      <c r="J259" s="75"/>
      <c r="K259" s="75"/>
    </row>
    <row r="260" spans="1:11">
      <c r="A260" s="75"/>
      <c r="B260" s="75"/>
      <c r="C260" s="75"/>
      <c r="D260" s="75"/>
      <c r="E260" s="75"/>
      <c r="F260" s="75"/>
      <c r="G260" s="75"/>
      <c r="H260" s="75"/>
      <c r="I260" s="75"/>
      <c r="J260" s="75"/>
      <c r="K260" s="75"/>
    </row>
    <row r="261" spans="1:11">
      <c r="A261" s="75"/>
      <c r="B261" s="75"/>
      <c r="C261" s="75"/>
      <c r="D261" s="75"/>
      <c r="E261" s="75"/>
      <c r="F261" s="75"/>
      <c r="G261" s="75"/>
      <c r="H261" s="75"/>
      <c r="I261" s="75"/>
      <c r="J261" s="75"/>
      <c r="K261" s="75"/>
    </row>
    <row r="262" spans="1:11">
      <c r="A262" s="75"/>
      <c r="B262" s="75"/>
      <c r="C262" s="75"/>
      <c r="D262" s="75"/>
      <c r="E262" s="75"/>
      <c r="F262" s="75"/>
      <c r="G262" s="75"/>
      <c r="H262" s="75"/>
      <c r="I262" s="75"/>
      <c r="J262" s="75"/>
      <c r="K262" s="75"/>
    </row>
    <row r="263" spans="1:11">
      <c r="A263" s="75"/>
      <c r="B263" s="75"/>
      <c r="C263" s="75"/>
      <c r="D263" s="75"/>
      <c r="E263" s="75"/>
      <c r="F263" s="75"/>
      <c r="G263" s="75"/>
      <c r="H263" s="474"/>
      <c r="I263" s="75"/>
      <c r="J263" s="75"/>
      <c r="K263" s="75"/>
    </row>
    <row r="264" spans="1:11">
      <c r="A264" s="75"/>
      <c r="B264" s="75"/>
      <c r="C264" s="75"/>
      <c r="D264" s="75"/>
      <c r="E264" s="75"/>
      <c r="F264" s="75"/>
      <c r="G264" s="75"/>
      <c r="H264" s="75"/>
      <c r="I264" s="75"/>
      <c r="J264" s="75"/>
      <c r="K264" s="75"/>
    </row>
    <row r="265" spans="1:11">
      <c r="A265" s="75"/>
      <c r="B265" s="75"/>
      <c r="C265" s="75"/>
      <c r="D265" s="75"/>
      <c r="E265" s="75"/>
      <c r="F265" s="75"/>
      <c r="G265" s="75"/>
      <c r="H265" s="75"/>
      <c r="I265" s="75"/>
      <c r="J265" s="75"/>
      <c r="K265" s="75"/>
    </row>
    <row r="266" spans="1:11">
      <c r="A266" s="75"/>
      <c r="B266" s="75"/>
      <c r="C266" s="75"/>
      <c r="D266" s="75"/>
      <c r="E266" s="75"/>
      <c r="F266" s="75"/>
      <c r="G266" s="75"/>
      <c r="H266" s="75"/>
      <c r="I266" s="75"/>
      <c r="J266" s="75"/>
      <c r="K266" s="75"/>
    </row>
    <row r="267" spans="1:11">
      <c r="A267" s="75"/>
      <c r="B267" s="75"/>
      <c r="C267" s="75"/>
      <c r="D267" s="75"/>
      <c r="E267" s="75"/>
      <c r="F267" s="75"/>
      <c r="G267" s="75"/>
      <c r="H267" s="75"/>
      <c r="I267" s="75"/>
      <c r="J267" s="75"/>
      <c r="K267" s="75"/>
    </row>
    <row r="268" spans="1:11">
      <c r="A268" s="75"/>
      <c r="B268" s="75"/>
      <c r="C268" s="75"/>
      <c r="D268" s="75"/>
      <c r="E268" s="75"/>
      <c r="F268" s="75"/>
      <c r="G268" s="75"/>
      <c r="H268" s="75"/>
      <c r="I268" s="75"/>
      <c r="J268" s="75"/>
      <c r="K268" s="75"/>
    </row>
    <row r="269" spans="1:11">
      <c r="A269" s="75"/>
      <c r="B269" s="75"/>
      <c r="C269" s="75"/>
      <c r="D269" s="75"/>
      <c r="E269" s="75"/>
      <c r="F269" s="75"/>
      <c r="G269" s="75"/>
      <c r="H269" s="75"/>
      <c r="I269" s="75"/>
      <c r="J269" s="75"/>
      <c r="K269" s="75"/>
    </row>
    <row r="270" spans="1:11">
      <c r="A270" s="75"/>
      <c r="B270" s="75"/>
      <c r="C270" s="75"/>
      <c r="D270" s="75"/>
      <c r="E270" s="75"/>
      <c r="F270" s="75"/>
      <c r="G270" s="75"/>
      <c r="H270" s="75"/>
      <c r="I270" s="75"/>
      <c r="J270" s="75"/>
      <c r="K270" s="75"/>
    </row>
    <row r="271" spans="1:11">
      <c r="A271" s="75"/>
      <c r="B271" s="75"/>
      <c r="C271" s="75"/>
      <c r="D271" s="75"/>
      <c r="E271" s="75"/>
      <c r="F271" s="75"/>
      <c r="G271" s="75"/>
      <c r="H271" s="75"/>
      <c r="I271" s="75"/>
      <c r="J271" s="75"/>
      <c r="K271" s="75"/>
    </row>
    <row r="272" spans="1:11">
      <c r="A272" s="75"/>
      <c r="B272" s="75"/>
      <c r="C272" s="75"/>
      <c r="D272" s="75"/>
      <c r="E272" s="75"/>
      <c r="F272" s="75"/>
      <c r="G272" s="75"/>
      <c r="H272" s="75"/>
      <c r="I272" s="75"/>
      <c r="J272" s="75"/>
      <c r="K272" s="75"/>
    </row>
    <row r="273" spans="1:11">
      <c r="A273" s="75"/>
      <c r="B273" s="75"/>
      <c r="C273" s="75"/>
      <c r="D273" s="75"/>
      <c r="E273" s="75"/>
      <c r="F273" s="75"/>
      <c r="G273" s="75"/>
      <c r="H273" s="75"/>
      <c r="I273" s="75"/>
      <c r="J273" s="75"/>
      <c r="K273" s="75"/>
    </row>
    <row r="274" spans="1:11">
      <c r="A274" s="75"/>
      <c r="B274" s="75"/>
      <c r="C274" s="75"/>
      <c r="D274" s="75"/>
      <c r="E274" s="75"/>
      <c r="F274" s="75"/>
      <c r="G274" s="75"/>
      <c r="H274" s="75"/>
      <c r="I274" s="75"/>
      <c r="J274" s="75"/>
      <c r="K274" s="75"/>
    </row>
    <row r="275" spans="1:11">
      <c r="A275" s="75"/>
      <c r="B275" s="75"/>
      <c r="C275" s="75"/>
      <c r="D275" s="75"/>
      <c r="E275" s="75"/>
      <c r="F275" s="75"/>
      <c r="G275" s="75"/>
      <c r="H275" s="75"/>
      <c r="I275" s="75"/>
      <c r="J275" s="75"/>
      <c r="K275" s="75"/>
    </row>
    <row r="276" spans="1:11">
      <c r="A276" s="75"/>
      <c r="B276" s="75"/>
      <c r="C276" s="75"/>
      <c r="D276" s="75"/>
      <c r="E276" s="75"/>
      <c r="F276" s="75"/>
      <c r="G276" s="75"/>
      <c r="H276" s="75"/>
      <c r="I276" s="75"/>
      <c r="J276" s="75"/>
      <c r="K276" s="75"/>
    </row>
    <row r="277" spans="1:11">
      <c r="A277" s="75"/>
      <c r="B277" s="75"/>
      <c r="C277" s="75"/>
      <c r="D277" s="75"/>
      <c r="E277" s="75"/>
      <c r="F277" s="75"/>
      <c r="G277" s="75"/>
      <c r="H277" s="75"/>
      <c r="I277" s="75"/>
      <c r="J277" s="75"/>
      <c r="K277" s="75"/>
    </row>
    <row r="278" spans="1:11">
      <c r="A278" s="75"/>
      <c r="B278" s="75"/>
      <c r="C278" s="75"/>
      <c r="D278" s="75"/>
      <c r="E278" s="75"/>
      <c r="F278" s="75"/>
      <c r="G278" s="75"/>
      <c r="H278" s="75"/>
      <c r="I278" s="75"/>
      <c r="J278" s="75"/>
      <c r="K278" s="75"/>
    </row>
    <row r="279" spans="1:11">
      <c r="A279" s="75"/>
      <c r="B279" s="75"/>
      <c r="C279" s="75"/>
      <c r="D279" s="75"/>
      <c r="E279" s="75"/>
      <c r="F279" s="75"/>
      <c r="G279" s="75"/>
      <c r="H279" s="75"/>
      <c r="I279" s="75"/>
      <c r="J279" s="75"/>
      <c r="K279" s="75"/>
    </row>
    <row r="280" spans="1:11">
      <c r="A280" s="75"/>
      <c r="B280" s="75"/>
      <c r="C280" s="75"/>
      <c r="D280" s="75"/>
      <c r="E280" s="75"/>
      <c r="F280" s="75"/>
      <c r="G280" s="75"/>
      <c r="H280" s="75"/>
      <c r="I280" s="75"/>
      <c r="J280" s="75"/>
      <c r="K280" s="75"/>
    </row>
    <row r="281" spans="1:11">
      <c r="A281" s="75"/>
      <c r="B281" s="75"/>
      <c r="C281" s="75"/>
      <c r="D281" s="75"/>
      <c r="E281" s="75"/>
      <c r="F281" s="75"/>
      <c r="G281" s="75"/>
      <c r="H281" s="75"/>
      <c r="I281" s="75"/>
      <c r="J281" s="75"/>
      <c r="K281" s="75"/>
    </row>
    <row r="282" spans="1:11">
      <c r="A282" s="75"/>
      <c r="B282" s="75"/>
      <c r="C282" s="75"/>
      <c r="D282" s="75"/>
      <c r="E282" s="75"/>
      <c r="F282" s="75"/>
      <c r="G282" s="75"/>
      <c r="H282" s="75"/>
      <c r="I282" s="75"/>
      <c r="J282" s="75"/>
      <c r="K282" s="75"/>
    </row>
    <row r="283" spans="1:11">
      <c r="A283" s="75"/>
      <c r="B283" s="75"/>
      <c r="C283" s="75"/>
      <c r="D283" s="75"/>
      <c r="E283" s="75"/>
      <c r="F283" s="75"/>
      <c r="G283" s="75"/>
      <c r="H283" s="75"/>
      <c r="I283" s="75"/>
      <c r="J283" s="75"/>
      <c r="K283" s="75"/>
    </row>
    <row r="284" spans="1:11">
      <c r="A284" s="75"/>
      <c r="B284" s="75"/>
      <c r="C284" s="75"/>
      <c r="D284" s="75"/>
      <c r="E284" s="75"/>
      <c r="F284" s="75"/>
      <c r="G284" s="75"/>
      <c r="H284" s="75"/>
      <c r="I284" s="75"/>
      <c r="J284" s="75"/>
      <c r="K284" s="75"/>
    </row>
    <row r="285" spans="1:11">
      <c r="A285" s="75"/>
      <c r="B285" s="75"/>
      <c r="C285" s="75"/>
      <c r="D285" s="75"/>
      <c r="E285" s="75"/>
      <c r="F285" s="75"/>
      <c r="G285" s="75"/>
      <c r="H285" s="75"/>
      <c r="I285" s="75"/>
      <c r="J285" s="75"/>
      <c r="K285" s="75"/>
    </row>
    <row r="286" spans="1:11">
      <c r="A286" s="75"/>
      <c r="B286" s="75"/>
      <c r="C286" s="75"/>
      <c r="D286" s="75"/>
      <c r="E286" s="75"/>
      <c r="F286" s="75"/>
      <c r="G286" s="75"/>
      <c r="H286" s="75"/>
      <c r="I286" s="75"/>
      <c r="J286" s="75"/>
      <c r="K286" s="75"/>
    </row>
    <row r="287" spans="1:11">
      <c r="A287" s="75"/>
      <c r="B287" s="75"/>
      <c r="C287" s="75"/>
      <c r="D287" s="75"/>
      <c r="E287" s="75"/>
      <c r="F287" s="75"/>
      <c r="G287" s="75"/>
      <c r="H287" s="75"/>
      <c r="I287" s="75"/>
      <c r="J287" s="75"/>
      <c r="K287" s="75"/>
    </row>
    <row r="288" spans="1:11">
      <c r="A288" s="75"/>
      <c r="B288" s="75"/>
      <c r="C288" s="75"/>
      <c r="D288" s="75"/>
      <c r="E288" s="75"/>
      <c r="F288" s="75"/>
      <c r="G288" s="75"/>
      <c r="H288" s="75"/>
      <c r="I288" s="75"/>
      <c r="J288" s="75"/>
      <c r="K288" s="75"/>
    </row>
    <row r="289" spans="1:11">
      <c r="A289" s="75"/>
      <c r="B289" s="75"/>
      <c r="C289" s="75"/>
      <c r="D289" s="75"/>
      <c r="E289" s="75"/>
      <c r="F289" s="75"/>
      <c r="G289" s="75"/>
      <c r="H289" s="75"/>
      <c r="I289" s="75"/>
      <c r="J289" s="75"/>
      <c r="K289" s="75"/>
    </row>
    <row r="290" spans="1:11">
      <c r="A290" s="75"/>
      <c r="B290" s="75"/>
      <c r="C290" s="75"/>
      <c r="D290" s="75"/>
      <c r="E290" s="75"/>
      <c r="F290" s="75"/>
      <c r="G290" s="75"/>
      <c r="H290" s="75"/>
      <c r="I290" s="75"/>
      <c r="J290" s="75"/>
      <c r="K290" s="75"/>
    </row>
    <row r="291" spans="1:11">
      <c r="A291" s="75"/>
      <c r="B291" s="75"/>
      <c r="C291" s="75"/>
      <c r="D291" s="75"/>
      <c r="E291" s="75"/>
      <c r="F291" s="75"/>
      <c r="G291" s="75"/>
      <c r="H291" s="75"/>
      <c r="I291" s="75"/>
      <c r="J291" s="75"/>
      <c r="K291" s="75"/>
    </row>
    <row r="292" spans="1:11">
      <c r="A292" s="75"/>
      <c r="B292" s="75"/>
      <c r="C292" s="75"/>
      <c r="D292" s="75"/>
      <c r="E292" s="75"/>
      <c r="F292" s="75"/>
      <c r="G292" s="75"/>
      <c r="H292" s="75"/>
      <c r="I292" s="75"/>
      <c r="J292" s="75"/>
      <c r="K292" s="75"/>
    </row>
    <row r="293" spans="1:11">
      <c r="A293" s="75"/>
      <c r="B293" s="75"/>
      <c r="C293" s="75"/>
      <c r="D293" s="75"/>
      <c r="E293" s="75"/>
      <c r="F293" s="75"/>
      <c r="G293" s="75"/>
      <c r="H293" s="75"/>
      <c r="I293" s="75"/>
      <c r="J293" s="75"/>
      <c r="K293" s="75"/>
    </row>
    <row r="294" spans="1:11">
      <c r="A294" s="75"/>
      <c r="B294" s="75"/>
      <c r="C294" s="75"/>
      <c r="D294" s="75"/>
      <c r="E294" s="75"/>
      <c r="F294" s="75"/>
      <c r="G294" s="75"/>
      <c r="H294" s="75"/>
      <c r="I294" s="75"/>
      <c r="J294" s="75"/>
      <c r="K294" s="75"/>
    </row>
    <row r="295" spans="1:11">
      <c r="A295" s="75"/>
      <c r="B295" s="75"/>
      <c r="C295" s="75"/>
      <c r="D295" s="75"/>
      <c r="E295" s="75"/>
      <c r="F295" s="75"/>
      <c r="G295" s="75"/>
      <c r="H295" s="75"/>
      <c r="I295" s="75"/>
      <c r="J295" s="75"/>
      <c r="K295" s="75"/>
    </row>
    <row r="296" spans="1:11">
      <c r="A296" s="75"/>
      <c r="B296" s="75"/>
      <c r="C296" s="75"/>
      <c r="D296" s="75"/>
      <c r="E296" s="75"/>
      <c r="F296" s="75"/>
      <c r="G296" s="75"/>
      <c r="H296" s="75"/>
      <c r="I296" s="75"/>
      <c r="J296" s="75"/>
      <c r="K296" s="75"/>
    </row>
    <row r="297" spans="1:11">
      <c r="A297" s="75"/>
      <c r="B297" s="75"/>
      <c r="C297" s="75"/>
      <c r="D297" s="75"/>
      <c r="E297" s="75"/>
      <c r="F297" s="75"/>
      <c r="G297" s="75"/>
      <c r="H297" s="75"/>
      <c r="I297" s="75"/>
      <c r="J297" s="75"/>
      <c r="K297" s="75"/>
    </row>
    <row r="298" spans="1:11">
      <c r="A298" s="75"/>
      <c r="B298" s="75"/>
      <c r="C298" s="75"/>
      <c r="D298" s="75"/>
      <c r="E298" s="75"/>
      <c r="F298" s="75"/>
      <c r="G298" s="75"/>
      <c r="H298" s="75"/>
      <c r="I298" s="75"/>
      <c r="J298" s="75"/>
      <c r="K298" s="75"/>
    </row>
    <row r="299" spans="1:11">
      <c r="A299" s="75"/>
      <c r="B299" s="75"/>
      <c r="C299" s="75"/>
      <c r="D299" s="75"/>
      <c r="E299" s="75"/>
      <c r="F299" s="75"/>
      <c r="G299" s="75"/>
      <c r="H299" s="75"/>
      <c r="I299" s="75"/>
      <c r="J299" s="75"/>
      <c r="K299" s="75"/>
    </row>
    <row r="300" spans="1:11">
      <c r="A300" s="75"/>
      <c r="B300" s="75"/>
      <c r="C300" s="75"/>
      <c r="D300" s="75"/>
      <c r="E300" s="75"/>
      <c r="F300" s="75"/>
      <c r="G300" s="75"/>
      <c r="H300" s="75"/>
      <c r="I300" s="75"/>
      <c r="J300" s="75"/>
      <c r="K300" s="75"/>
    </row>
    <row r="301" spans="1:11">
      <c r="A301" s="75"/>
      <c r="B301" s="75"/>
      <c r="C301" s="75"/>
      <c r="D301" s="75"/>
      <c r="E301" s="75"/>
      <c r="F301" s="75"/>
      <c r="G301" s="75"/>
      <c r="H301" s="75"/>
      <c r="I301" s="75"/>
      <c r="J301" s="75"/>
      <c r="K301" s="75"/>
    </row>
    <row r="302" spans="1:11">
      <c r="A302" s="75"/>
      <c r="B302" s="75"/>
      <c r="C302" s="75"/>
      <c r="D302" s="75"/>
      <c r="E302" s="75"/>
      <c r="F302" s="75"/>
      <c r="G302" s="75"/>
      <c r="H302" s="75"/>
      <c r="I302" s="75"/>
      <c r="J302" s="75"/>
      <c r="K302" s="75"/>
    </row>
    <row r="303" spans="1:11">
      <c r="A303" s="75"/>
      <c r="B303" s="75"/>
      <c r="C303" s="75"/>
      <c r="D303" s="75"/>
      <c r="E303" s="75"/>
      <c r="F303" s="75"/>
      <c r="G303" s="75"/>
      <c r="H303" s="75"/>
      <c r="I303" s="75"/>
      <c r="J303" s="75"/>
      <c r="K303" s="75"/>
    </row>
    <row r="304" spans="1:11">
      <c r="A304" s="75"/>
      <c r="B304" s="75"/>
      <c r="C304" s="75"/>
      <c r="D304" s="75"/>
      <c r="E304" s="75"/>
      <c r="F304" s="75"/>
      <c r="G304" s="75"/>
      <c r="H304" s="75"/>
      <c r="I304" s="75"/>
      <c r="J304" s="75"/>
      <c r="K304" s="75"/>
    </row>
    <row r="305" spans="1:11">
      <c r="A305" s="75"/>
      <c r="B305" s="75"/>
      <c r="C305" s="75"/>
      <c r="D305" s="75"/>
      <c r="E305" s="75"/>
      <c r="F305" s="75"/>
      <c r="G305" s="75"/>
      <c r="H305" s="75"/>
      <c r="I305" s="75"/>
      <c r="J305" s="75"/>
      <c r="K305" s="75"/>
    </row>
    <row r="306" spans="1:11">
      <c r="A306" s="75"/>
      <c r="B306" s="75"/>
      <c r="C306" s="75"/>
      <c r="D306" s="75"/>
      <c r="E306" s="75"/>
      <c r="F306" s="75"/>
      <c r="G306" s="75"/>
      <c r="H306" s="75"/>
      <c r="I306" s="75"/>
      <c r="J306" s="75"/>
      <c r="K306" s="75"/>
    </row>
    <row r="307" spans="1:11">
      <c r="A307" s="75"/>
      <c r="B307" s="75"/>
      <c r="C307" s="75"/>
      <c r="D307" s="75"/>
      <c r="E307" s="75"/>
      <c r="F307" s="75"/>
      <c r="G307" s="75"/>
      <c r="H307" s="75"/>
      <c r="I307" s="75"/>
      <c r="J307" s="75"/>
      <c r="K307" s="75"/>
    </row>
    <row r="308" spans="1:11">
      <c r="A308" s="75"/>
      <c r="B308" s="75"/>
      <c r="C308" s="75"/>
      <c r="D308" s="75"/>
      <c r="E308" s="75"/>
      <c r="F308" s="75"/>
      <c r="G308" s="75"/>
      <c r="H308" s="75"/>
      <c r="I308" s="75"/>
      <c r="J308" s="75"/>
      <c r="K308" s="75"/>
    </row>
    <row r="309" spans="1:11">
      <c r="A309" s="75"/>
      <c r="B309" s="75"/>
      <c r="C309" s="75"/>
      <c r="D309" s="75"/>
      <c r="E309" s="75"/>
      <c r="F309" s="75"/>
      <c r="G309" s="75"/>
      <c r="H309" s="75"/>
      <c r="I309" s="75"/>
      <c r="J309" s="75"/>
      <c r="K309" s="75"/>
    </row>
    <row r="310" spans="1:11">
      <c r="A310" s="75"/>
      <c r="B310" s="75"/>
      <c r="C310" s="75"/>
      <c r="D310" s="75"/>
      <c r="E310" s="75"/>
      <c r="F310" s="75"/>
      <c r="G310" s="75"/>
      <c r="H310" s="75"/>
      <c r="I310" s="75"/>
      <c r="J310" s="75"/>
      <c r="K310" s="75"/>
    </row>
    <row r="311" spans="1:11">
      <c r="A311" s="75"/>
      <c r="B311" s="75"/>
      <c r="C311" s="75"/>
      <c r="D311" s="75"/>
      <c r="E311" s="75"/>
      <c r="F311" s="75"/>
      <c r="G311" s="75"/>
      <c r="H311" s="75"/>
      <c r="I311" s="75"/>
      <c r="J311" s="75"/>
      <c r="K311" s="75"/>
    </row>
    <row r="312" spans="1:11">
      <c r="A312" s="75"/>
      <c r="B312" s="75"/>
      <c r="C312" s="75"/>
      <c r="D312" s="75"/>
      <c r="E312" s="75"/>
      <c r="F312" s="75"/>
      <c r="G312" s="75"/>
      <c r="H312" s="75"/>
      <c r="I312" s="75"/>
      <c r="J312" s="75"/>
      <c r="K312" s="75"/>
    </row>
    <row r="313" spans="1:11">
      <c r="A313" s="75"/>
      <c r="B313" s="75"/>
      <c r="C313" s="75"/>
      <c r="D313" s="75"/>
      <c r="E313" s="75"/>
      <c r="F313" s="75"/>
      <c r="G313" s="75"/>
      <c r="H313" s="75"/>
      <c r="I313" s="75"/>
      <c r="J313" s="75"/>
      <c r="K313" s="75"/>
    </row>
    <row r="314" spans="1:11">
      <c r="A314" s="75"/>
      <c r="B314" s="75"/>
      <c r="C314" s="75"/>
      <c r="D314" s="75"/>
      <c r="E314" s="75"/>
      <c r="F314" s="75"/>
      <c r="G314" s="75"/>
      <c r="H314" s="75"/>
      <c r="I314" s="75"/>
      <c r="J314" s="75"/>
      <c r="K314" s="75"/>
    </row>
    <row r="315" spans="1:11">
      <c r="A315" s="75"/>
      <c r="B315" s="75"/>
      <c r="C315" s="75"/>
      <c r="D315" s="75"/>
      <c r="E315" s="75"/>
      <c r="F315" s="75"/>
      <c r="G315" s="75"/>
      <c r="H315" s="75"/>
      <c r="I315" s="75"/>
      <c r="J315" s="75"/>
      <c r="K315" s="75"/>
    </row>
    <row r="316" spans="1:11">
      <c r="A316" s="75"/>
      <c r="B316" s="75"/>
      <c r="C316" s="75"/>
      <c r="D316" s="75"/>
      <c r="E316" s="75"/>
      <c r="F316" s="75"/>
      <c r="G316" s="75"/>
      <c r="H316" s="75"/>
      <c r="I316" s="75"/>
      <c r="J316" s="75"/>
      <c r="K316" s="75"/>
    </row>
    <row r="317" spans="1:11">
      <c r="A317" s="75"/>
      <c r="B317" s="75"/>
      <c r="C317" s="75"/>
      <c r="D317" s="75"/>
      <c r="E317" s="75"/>
      <c r="F317" s="75"/>
      <c r="G317" s="75"/>
      <c r="H317" s="75"/>
      <c r="I317" s="75"/>
      <c r="J317" s="75"/>
      <c r="K317" s="75"/>
    </row>
    <row r="318" spans="1:11">
      <c r="A318" s="75"/>
      <c r="B318" s="75"/>
      <c r="C318" s="75"/>
      <c r="D318" s="75"/>
      <c r="E318" s="75"/>
      <c r="F318" s="75"/>
      <c r="G318" s="75"/>
      <c r="H318" s="75"/>
      <c r="I318" s="75"/>
      <c r="J318" s="75"/>
      <c r="K318" s="75"/>
    </row>
    <row r="319" spans="1:11">
      <c r="A319" s="75"/>
      <c r="B319" s="75"/>
      <c r="C319" s="75"/>
      <c r="D319" s="75"/>
      <c r="E319" s="75"/>
      <c r="F319" s="75"/>
      <c r="G319" s="75"/>
      <c r="H319" s="75"/>
      <c r="I319" s="75"/>
      <c r="J319" s="75"/>
      <c r="K319" s="75"/>
    </row>
    <row r="320" spans="1:11">
      <c r="A320" s="75"/>
      <c r="B320" s="75"/>
      <c r="C320" s="75"/>
      <c r="D320" s="75"/>
      <c r="E320" s="75"/>
      <c r="F320" s="75"/>
      <c r="G320" s="75"/>
      <c r="H320" s="75"/>
      <c r="I320" s="75"/>
      <c r="J320" s="75"/>
      <c r="K320" s="75"/>
    </row>
    <row r="321" spans="1:11">
      <c r="A321" s="75"/>
      <c r="B321" s="75"/>
      <c r="C321" s="75"/>
      <c r="D321" s="75"/>
      <c r="E321" s="75"/>
      <c r="F321" s="75"/>
      <c r="G321" s="75"/>
      <c r="H321" s="75"/>
      <c r="I321" s="75"/>
      <c r="J321" s="75"/>
      <c r="K321" s="75"/>
    </row>
    <row r="322" spans="1:11">
      <c r="A322" s="75"/>
      <c r="B322" s="75"/>
      <c r="C322" s="75"/>
      <c r="D322" s="75"/>
      <c r="E322" s="75"/>
      <c r="F322" s="75"/>
      <c r="G322" s="75"/>
      <c r="H322" s="75"/>
      <c r="I322" s="75"/>
      <c r="J322" s="75"/>
      <c r="K322" s="75"/>
    </row>
    <row r="323" spans="1:11">
      <c r="A323" s="75"/>
      <c r="B323" s="75"/>
      <c r="C323" s="75"/>
      <c r="D323" s="75"/>
      <c r="E323" s="75"/>
      <c r="F323" s="75"/>
      <c r="G323" s="75"/>
      <c r="H323" s="75"/>
      <c r="I323" s="75"/>
      <c r="J323" s="75"/>
      <c r="K323" s="75"/>
    </row>
    <row r="324" spans="1:11">
      <c r="A324" s="75"/>
      <c r="B324" s="75"/>
      <c r="C324" s="75"/>
      <c r="D324" s="75"/>
      <c r="E324" s="75"/>
      <c r="F324" s="75"/>
      <c r="G324" s="75"/>
      <c r="H324" s="75"/>
      <c r="I324" s="75"/>
      <c r="J324" s="75"/>
      <c r="K324" s="75"/>
    </row>
    <row r="325" spans="1:11">
      <c r="A325" s="75"/>
      <c r="B325" s="75"/>
      <c r="C325" s="75"/>
      <c r="D325" s="75"/>
      <c r="E325" s="75"/>
      <c r="F325" s="75"/>
      <c r="G325" s="75"/>
      <c r="H325" s="75"/>
      <c r="I325" s="75"/>
      <c r="J325" s="75"/>
      <c r="K325" s="75"/>
    </row>
    <row r="326" spans="1:11">
      <c r="A326" s="75"/>
      <c r="B326" s="75"/>
      <c r="C326" s="75"/>
      <c r="D326" s="75"/>
      <c r="E326" s="75"/>
      <c r="F326" s="75"/>
      <c r="G326" s="75"/>
      <c r="H326" s="75"/>
      <c r="I326" s="75"/>
      <c r="J326" s="75"/>
      <c r="K326" s="75"/>
    </row>
    <row r="327" spans="1:11">
      <c r="A327" s="75"/>
      <c r="B327" s="75"/>
      <c r="C327" s="75"/>
      <c r="D327" s="75"/>
      <c r="E327" s="75"/>
      <c r="F327" s="75"/>
      <c r="G327" s="75"/>
      <c r="H327" s="75"/>
      <c r="I327" s="75"/>
      <c r="J327" s="75"/>
      <c r="K327" s="75"/>
    </row>
    <row r="328" spans="1:11">
      <c r="A328" s="75"/>
      <c r="B328" s="75"/>
      <c r="C328" s="75"/>
      <c r="D328" s="75"/>
      <c r="E328" s="75"/>
      <c r="F328" s="75"/>
      <c r="G328" s="75"/>
      <c r="H328" s="75"/>
      <c r="I328" s="75"/>
      <c r="J328" s="75"/>
      <c r="K328" s="75"/>
    </row>
    <row r="329" spans="1:11">
      <c r="A329" s="75"/>
      <c r="B329" s="75"/>
      <c r="C329" s="75"/>
      <c r="D329" s="75"/>
      <c r="E329" s="75"/>
      <c r="F329" s="75"/>
      <c r="G329" s="75"/>
      <c r="H329" s="75"/>
      <c r="I329" s="75"/>
      <c r="J329" s="75"/>
      <c r="K329" s="75"/>
    </row>
    <row r="330" spans="1:11">
      <c r="A330" s="75"/>
      <c r="B330" s="75"/>
      <c r="C330" s="75"/>
      <c r="D330" s="75"/>
      <c r="E330" s="75"/>
      <c r="F330" s="75"/>
      <c r="G330" s="75"/>
      <c r="H330" s="75"/>
      <c r="I330" s="75"/>
      <c r="J330" s="75"/>
      <c r="K330" s="75"/>
    </row>
    <row r="331" spans="1:11">
      <c r="A331" s="75"/>
      <c r="B331" s="75"/>
      <c r="C331" s="75"/>
      <c r="D331" s="75"/>
      <c r="E331" s="75"/>
      <c r="F331" s="75"/>
      <c r="G331" s="75"/>
      <c r="H331" s="75"/>
      <c r="I331" s="75"/>
      <c r="J331" s="75"/>
      <c r="K331" s="75"/>
    </row>
    <row r="332" spans="1:11">
      <c r="A332" s="75"/>
      <c r="B332" s="75"/>
      <c r="C332" s="75"/>
      <c r="D332" s="75"/>
      <c r="E332" s="75"/>
      <c r="F332" s="75"/>
      <c r="G332" s="75"/>
      <c r="H332" s="75"/>
      <c r="I332" s="75"/>
      <c r="J332" s="75"/>
      <c r="K332" s="75"/>
    </row>
    <row r="333" spans="1:11">
      <c r="A333" s="75"/>
      <c r="B333" s="75"/>
      <c r="C333" s="75"/>
      <c r="D333" s="75"/>
      <c r="E333" s="75"/>
      <c r="F333" s="75"/>
      <c r="G333" s="75"/>
      <c r="H333" s="75"/>
      <c r="I333" s="75"/>
      <c r="J333" s="75"/>
      <c r="K333" s="75"/>
    </row>
    <row r="334" spans="1:11">
      <c r="A334" s="75"/>
      <c r="B334" s="75"/>
      <c r="C334" s="75"/>
      <c r="D334" s="75"/>
      <c r="E334" s="75"/>
      <c r="F334" s="75"/>
      <c r="G334" s="75"/>
      <c r="H334" s="75"/>
      <c r="I334" s="75"/>
      <c r="J334" s="75"/>
      <c r="K334" s="75"/>
    </row>
    <row r="335" spans="1:11">
      <c r="A335" s="75"/>
      <c r="B335" s="75"/>
      <c r="C335" s="75"/>
      <c r="D335" s="75"/>
      <c r="E335" s="75"/>
      <c r="F335" s="75"/>
      <c r="G335" s="75"/>
      <c r="H335" s="75"/>
      <c r="I335" s="75"/>
      <c r="J335" s="75"/>
      <c r="K335" s="75"/>
    </row>
    <row r="336" spans="1:11">
      <c r="A336" s="75"/>
      <c r="B336" s="75"/>
      <c r="C336" s="75"/>
      <c r="D336" s="75"/>
      <c r="E336" s="75"/>
      <c r="F336" s="75"/>
      <c r="G336" s="75"/>
      <c r="H336" s="75"/>
      <c r="I336" s="75"/>
      <c r="J336" s="75"/>
      <c r="K336" s="75"/>
    </row>
    <row r="337" spans="1:11">
      <c r="A337" s="75"/>
      <c r="B337" s="75"/>
      <c r="C337" s="75"/>
      <c r="D337" s="75"/>
      <c r="E337" s="75"/>
      <c r="F337" s="75"/>
      <c r="G337" s="75"/>
      <c r="H337" s="75"/>
      <c r="I337" s="75"/>
      <c r="J337" s="75"/>
      <c r="K337" s="75"/>
    </row>
    <row r="338" spans="1:11">
      <c r="A338" s="75"/>
      <c r="B338" s="75"/>
      <c r="C338" s="75"/>
      <c r="D338" s="75"/>
      <c r="E338" s="75"/>
      <c r="F338" s="75"/>
      <c r="G338" s="75"/>
      <c r="H338" s="75"/>
      <c r="I338" s="75"/>
      <c r="J338" s="75"/>
      <c r="K338" s="75"/>
    </row>
    <row r="339" spans="1:11">
      <c r="A339" s="75"/>
      <c r="B339" s="75"/>
      <c r="C339" s="75"/>
      <c r="D339" s="75"/>
      <c r="E339" s="75"/>
      <c r="F339" s="75"/>
      <c r="G339" s="75"/>
      <c r="H339" s="75"/>
      <c r="I339" s="75"/>
      <c r="J339" s="75"/>
      <c r="K339" s="75"/>
    </row>
    <row r="340" spans="1:11">
      <c r="A340" s="75"/>
      <c r="B340" s="75"/>
      <c r="C340" s="75"/>
      <c r="D340" s="75"/>
      <c r="E340" s="75"/>
      <c r="F340" s="75"/>
      <c r="G340" s="75"/>
      <c r="H340" s="75"/>
      <c r="I340" s="75"/>
      <c r="J340" s="75"/>
      <c r="K340" s="75"/>
    </row>
    <row r="341" spans="1:11">
      <c r="A341" s="75"/>
      <c r="B341" s="75"/>
      <c r="C341" s="75"/>
      <c r="D341" s="75"/>
      <c r="E341" s="75"/>
      <c r="F341" s="75"/>
      <c r="G341" s="75"/>
      <c r="H341" s="75"/>
      <c r="I341" s="75"/>
      <c r="J341" s="75"/>
      <c r="K341" s="75"/>
    </row>
    <row r="342" spans="1:11">
      <c r="A342" s="75"/>
      <c r="B342" s="75"/>
      <c r="C342" s="75"/>
      <c r="D342" s="75"/>
      <c r="E342" s="75"/>
      <c r="F342" s="75"/>
      <c r="G342" s="75"/>
      <c r="H342" s="75"/>
      <c r="I342" s="75"/>
      <c r="J342" s="75"/>
      <c r="K342" s="75"/>
    </row>
    <row r="343" spans="1:11">
      <c r="A343" s="75"/>
      <c r="B343" s="75"/>
      <c r="C343" s="75"/>
      <c r="D343" s="75"/>
      <c r="E343" s="75"/>
      <c r="F343" s="75"/>
      <c r="G343" s="75"/>
      <c r="H343" s="75"/>
      <c r="I343" s="75"/>
      <c r="J343" s="75"/>
      <c r="K343" s="75"/>
    </row>
    <row r="344" spans="1:11">
      <c r="A344" s="75"/>
      <c r="B344" s="75"/>
      <c r="C344" s="75"/>
      <c r="D344" s="75"/>
      <c r="E344" s="75"/>
      <c r="F344" s="75"/>
      <c r="G344" s="75"/>
      <c r="H344" s="75"/>
      <c r="I344" s="75"/>
      <c r="J344" s="75"/>
      <c r="K344" s="75"/>
    </row>
    <row r="345" spans="1:11">
      <c r="A345" s="75"/>
      <c r="B345" s="75"/>
      <c r="C345" s="75"/>
      <c r="D345" s="75"/>
      <c r="E345" s="75"/>
      <c r="F345" s="75"/>
      <c r="G345" s="75"/>
      <c r="H345" s="75"/>
      <c r="I345" s="75"/>
      <c r="J345" s="75"/>
      <c r="K345" s="75"/>
    </row>
    <row r="346" spans="1:11">
      <c r="A346" s="75"/>
      <c r="B346" s="75"/>
      <c r="C346" s="75"/>
      <c r="D346" s="75"/>
      <c r="E346" s="75"/>
      <c r="F346" s="75"/>
      <c r="G346" s="75"/>
      <c r="H346" s="75"/>
      <c r="I346" s="75"/>
      <c r="J346" s="75"/>
      <c r="K346" s="75"/>
    </row>
    <row r="347" spans="1:11">
      <c r="A347" s="75"/>
      <c r="B347" s="75"/>
      <c r="C347" s="75"/>
      <c r="D347" s="75"/>
      <c r="E347" s="75"/>
      <c r="F347" s="75"/>
      <c r="G347" s="75"/>
      <c r="H347" s="75"/>
      <c r="I347" s="75"/>
      <c r="J347" s="75"/>
      <c r="K347" s="75"/>
    </row>
    <row r="348" spans="1:11">
      <c r="A348" s="75"/>
      <c r="B348" s="75"/>
      <c r="C348" s="75"/>
      <c r="D348" s="75"/>
      <c r="E348" s="75"/>
      <c r="F348" s="75"/>
      <c r="G348" s="75"/>
      <c r="H348" s="75"/>
      <c r="I348" s="75"/>
      <c r="J348" s="75"/>
      <c r="K348" s="75"/>
    </row>
    <row r="349" spans="1:11">
      <c r="A349" s="75"/>
      <c r="B349" s="75"/>
      <c r="C349" s="75"/>
      <c r="D349" s="75"/>
      <c r="E349" s="75"/>
      <c r="F349" s="75"/>
      <c r="G349" s="75"/>
      <c r="H349" s="75"/>
      <c r="I349" s="75"/>
      <c r="J349" s="75"/>
      <c r="K349" s="75"/>
    </row>
    <row r="350" spans="1:11">
      <c r="A350" s="75"/>
      <c r="B350" s="75"/>
      <c r="C350" s="75"/>
      <c r="D350" s="75"/>
      <c r="E350" s="75"/>
      <c r="F350" s="75"/>
      <c r="G350" s="75"/>
      <c r="H350" s="75"/>
      <c r="I350" s="75"/>
      <c r="J350" s="75"/>
      <c r="K350" s="75"/>
    </row>
    <row r="351" spans="1:11">
      <c r="A351" s="75"/>
      <c r="B351" s="75"/>
      <c r="C351" s="75"/>
      <c r="D351" s="75"/>
      <c r="E351" s="75"/>
      <c r="F351" s="75"/>
      <c r="G351" s="75"/>
      <c r="H351" s="75"/>
      <c r="I351" s="75"/>
      <c r="J351" s="75"/>
      <c r="K351" s="75"/>
    </row>
    <row r="352" spans="1:11">
      <c r="A352" s="75"/>
      <c r="B352" s="75"/>
      <c r="C352" s="75"/>
      <c r="D352" s="75"/>
      <c r="E352" s="75"/>
      <c r="F352" s="75"/>
      <c r="G352" s="75"/>
      <c r="H352" s="75"/>
      <c r="I352" s="75"/>
      <c r="J352" s="75"/>
      <c r="K352" s="75"/>
    </row>
    <row r="353" spans="1:11">
      <c r="A353" s="75"/>
      <c r="B353" s="75"/>
      <c r="C353" s="75"/>
      <c r="D353" s="75"/>
      <c r="E353" s="75"/>
      <c r="F353" s="75"/>
      <c r="G353" s="75"/>
      <c r="H353" s="75"/>
      <c r="I353" s="75"/>
      <c r="J353" s="75"/>
      <c r="K353" s="75"/>
    </row>
    <row r="354" spans="1:11">
      <c r="A354" s="75"/>
      <c r="B354" s="75"/>
      <c r="C354" s="75"/>
      <c r="D354" s="75"/>
      <c r="E354" s="75"/>
      <c r="F354" s="75"/>
      <c r="G354" s="75"/>
      <c r="H354" s="75"/>
      <c r="I354" s="75"/>
      <c r="J354" s="75"/>
      <c r="K354" s="75"/>
    </row>
    <row r="355" spans="1:11">
      <c r="A355" s="75"/>
      <c r="B355" s="75"/>
      <c r="C355" s="75"/>
      <c r="D355" s="75"/>
      <c r="E355" s="75"/>
      <c r="F355" s="75"/>
      <c r="G355" s="75"/>
      <c r="H355" s="75"/>
      <c r="I355" s="75"/>
      <c r="J355" s="75"/>
      <c r="K355" s="75"/>
    </row>
    <row r="356" spans="1:11">
      <c r="A356" s="75"/>
      <c r="B356" s="75"/>
      <c r="C356" s="75"/>
      <c r="D356" s="75"/>
      <c r="E356" s="75"/>
      <c r="F356" s="75"/>
      <c r="G356" s="75"/>
      <c r="H356" s="75"/>
      <c r="I356" s="75"/>
      <c r="J356" s="75"/>
      <c r="K356" s="75"/>
    </row>
    <row r="357" spans="1:11">
      <c r="A357" s="75"/>
      <c r="B357" s="75"/>
      <c r="C357" s="75"/>
      <c r="D357" s="75"/>
      <c r="E357" s="75"/>
      <c r="F357" s="75"/>
      <c r="G357" s="75"/>
      <c r="H357" s="75"/>
      <c r="I357" s="75"/>
      <c r="J357" s="75"/>
      <c r="K357" s="75"/>
    </row>
    <row r="358" spans="1:11">
      <c r="A358" s="75"/>
      <c r="B358" s="75"/>
      <c r="C358" s="75"/>
      <c r="D358" s="75"/>
      <c r="E358" s="75"/>
      <c r="F358" s="75"/>
      <c r="G358" s="75"/>
      <c r="H358" s="75"/>
      <c r="I358" s="75"/>
      <c r="J358" s="75"/>
      <c r="K358" s="75"/>
    </row>
    <row r="359" spans="1:11">
      <c r="A359" s="75"/>
      <c r="B359" s="75"/>
      <c r="C359" s="75"/>
      <c r="D359" s="75"/>
      <c r="E359" s="75"/>
      <c r="F359" s="75"/>
      <c r="G359" s="75"/>
      <c r="H359" s="75"/>
      <c r="I359" s="75"/>
      <c r="J359" s="75"/>
      <c r="K359" s="75"/>
    </row>
    <row r="360" spans="1:11">
      <c r="A360" s="75"/>
      <c r="B360" s="75"/>
      <c r="C360" s="75"/>
      <c r="D360" s="75"/>
      <c r="E360" s="75"/>
      <c r="F360" s="75"/>
      <c r="G360" s="75"/>
      <c r="H360" s="75"/>
      <c r="I360" s="75"/>
      <c r="J360" s="75"/>
      <c r="K360" s="75"/>
    </row>
    <row r="361" spans="1:11">
      <c r="A361" s="75"/>
      <c r="B361" s="75"/>
      <c r="C361" s="75"/>
      <c r="D361" s="75"/>
      <c r="E361" s="75"/>
      <c r="F361" s="75"/>
      <c r="G361" s="75"/>
      <c r="H361" s="75"/>
      <c r="I361" s="75"/>
      <c r="J361" s="75"/>
      <c r="K361" s="75"/>
    </row>
    <row r="362" spans="1:11">
      <c r="A362" s="75"/>
      <c r="B362" s="75"/>
      <c r="C362" s="75"/>
      <c r="D362" s="75"/>
      <c r="E362" s="75"/>
      <c r="F362" s="75"/>
      <c r="G362" s="75"/>
      <c r="H362" s="75"/>
      <c r="I362" s="75"/>
      <c r="J362" s="75"/>
      <c r="K362" s="75"/>
    </row>
    <row r="363" spans="1:11">
      <c r="A363" s="75"/>
      <c r="B363" s="75"/>
      <c r="C363" s="75"/>
      <c r="D363" s="75"/>
      <c r="E363" s="75"/>
      <c r="F363" s="75"/>
      <c r="G363" s="75"/>
      <c r="H363" s="75"/>
      <c r="I363" s="75"/>
      <c r="J363" s="75"/>
      <c r="K363" s="75"/>
    </row>
    <row r="364" spans="1:11">
      <c r="A364" s="75"/>
      <c r="B364" s="75"/>
      <c r="C364" s="75"/>
      <c r="D364" s="75"/>
      <c r="E364" s="75"/>
      <c r="F364" s="75"/>
      <c r="G364" s="75"/>
      <c r="H364" s="75"/>
      <c r="I364" s="75"/>
      <c r="J364" s="75"/>
      <c r="K364" s="75"/>
    </row>
    <row r="365" spans="1:11">
      <c r="A365" s="75"/>
      <c r="B365" s="75"/>
      <c r="C365" s="75"/>
      <c r="D365" s="75"/>
      <c r="E365" s="75"/>
      <c r="F365" s="75"/>
      <c r="G365" s="75"/>
      <c r="H365" s="75"/>
      <c r="I365" s="75"/>
      <c r="J365" s="75"/>
      <c r="K365" s="75"/>
    </row>
    <row r="366" spans="1:11">
      <c r="A366" s="75"/>
      <c r="B366" s="75"/>
      <c r="C366" s="75"/>
      <c r="D366" s="75"/>
      <c r="E366" s="75"/>
      <c r="F366" s="75"/>
      <c r="G366" s="75"/>
      <c r="H366" s="75"/>
      <c r="I366" s="75"/>
      <c r="J366" s="75"/>
      <c r="K366" s="75"/>
    </row>
    <row r="367" spans="1:11">
      <c r="A367" s="75"/>
      <c r="B367" s="75"/>
      <c r="C367" s="75"/>
      <c r="D367" s="75"/>
      <c r="E367" s="75"/>
      <c r="F367" s="75"/>
      <c r="G367" s="75"/>
      <c r="H367" s="75"/>
      <c r="I367" s="75"/>
      <c r="J367" s="75"/>
      <c r="K367" s="75"/>
    </row>
    <row r="368" spans="1:11">
      <c r="A368" s="75"/>
      <c r="B368" s="75"/>
      <c r="C368" s="75"/>
      <c r="D368" s="75"/>
      <c r="E368" s="75"/>
      <c r="F368" s="75"/>
      <c r="G368" s="75"/>
      <c r="H368" s="75"/>
      <c r="I368" s="75"/>
      <c r="J368" s="75"/>
      <c r="K368" s="75"/>
    </row>
    <row r="369" spans="1:11">
      <c r="A369" s="75"/>
      <c r="B369" s="75"/>
      <c r="C369" s="75"/>
      <c r="D369" s="75"/>
      <c r="E369" s="75"/>
      <c r="F369" s="75"/>
      <c r="G369" s="75"/>
      <c r="H369" s="75"/>
      <c r="I369" s="75"/>
      <c r="J369" s="75"/>
      <c r="K369" s="75"/>
    </row>
    <row r="370" spans="1:11">
      <c r="A370" s="75"/>
      <c r="B370" s="75"/>
      <c r="C370" s="75"/>
      <c r="D370" s="75"/>
      <c r="E370" s="75"/>
      <c r="F370" s="75"/>
      <c r="G370" s="75"/>
      <c r="H370" s="75"/>
      <c r="I370" s="75"/>
      <c r="J370" s="75"/>
      <c r="K370" s="75"/>
    </row>
    <row r="371" spans="1:11">
      <c r="A371" s="75"/>
      <c r="B371" s="75"/>
      <c r="C371" s="75"/>
      <c r="D371" s="75"/>
      <c r="E371" s="75"/>
      <c r="F371" s="75"/>
      <c r="G371" s="75"/>
      <c r="H371" s="75"/>
      <c r="I371" s="75"/>
      <c r="J371" s="75"/>
      <c r="K371" s="75"/>
    </row>
    <row r="372" spans="1:11">
      <c r="A372" s="75"/>
      <c r="B372" s="75"/>
      <c r="C372" s="75"/>
      <c r="D372" s="75"/>
      <c r="E372" s="75"/>
      <c r="F372" s="75"/>
      <c r="G372" s="75"/>
      <c r="H372" s="75"/>
      <c r="I372" s="75"/>
      <c r="J372" s="75"/>
      <c r="K372" s="75"/>
    </row>
    <row r="373" spans="1:11">
      <c r="A373" s="75"/>
      <c r="B373" s="75"/>
      <c r="C373" s="75"/>
      <c r="D373" s="75"/>
      <c r="E373" s="75"/>
      <c r="F373" s="75"/>
      <c r="G373" s="75"/>
      <c r="H373" s="75"/>
      <c r="I373" s="75"/>
      <c r="J373" s="75"/>
      <c r="K373" s="75"/>
    </row>
    <row r="374" spans="1:11">
      <c r="A374" s="75"/>
      <c r="B374" s="75"/>
      <c r="C374" s="75"/>
      <c r="D374" s="75"/>
      <c r="E374" s="75"/>
      <c r="F374" s="75"/>
      <c r="G374" s="75"/>
      <c r="H374" s="75"/>
      <c r="I374" s="75"/>
      <c r="J374" s="75"/>
      <c r="K374" s="75"/>
    </row>
    <row r="375" spans="1:11">
      <c r="A375" s="75"/>
      <c r="B375" s="75"/>
      <c r="C375" s="75"/>
      <c r="D375" s="75"/>
      <c r="E375" s="75"/>
      <c r="F375" s="75"/>
      <c r="G375" s="75"/>
      <c r="H375" s="75"/>
      <c r="I375" s="75"/>
      <c r="J375" s="75"/>
      <c r="K375" s="75"/>
    </row>
    <row r="376" spans="1:11">
      <c r="A376" s="75"/>
      <c r="B376" s="75"/>
      <c r="C376" s="75"/>
      <c r="D376" s="75"/>
      <c r="E376" s="75"/>
      <c r="F376" s="75"/>
      <c r="G376" s="75"/>
      <c r="H376" s="75"/>
      <c r="I376" s="75"/>
      <c r="J376" s="75"/>
      <c r="K376" s="75"/>
    </row>
    <row r="377" spans="1:11">
      <c r="A377" s="75"/>
      <c r="B377" s="75"/>
      <c r="C377" s="75"/>
      <c r="D377" s="75"/>
      <c r="E377" s="75"/>
      <c r="F377" s="75"/>
      <c r="G377" s="75"/>
      <c r="H377" s="75"/>
      <c r="I377" s="75"/>
      <c r="J377" s="75"/>
      <c r="K377" s="75"/>
    </row>
    <row r="378" spans="1:11">
      <c r="A378" s="75"/>
      <c r="B378" s="75"/>
      <c r="C378" s="75"/>
      <c r="D378" s="75"/>
      <c r="E378" s="75"/>
      <c r="F378" s="75"/>
      <c r="G378" s="75"/>
      <c r="H378" s="75"/>
      <c r="I378" s="75"/>
      <c r="J378" s="75"/>
      <c r="K378" s="75"/>
    </row>
    <row r="379" spans="1:11">
      <c r="A379" s="75"/>
      <c r="B379" s="75"/>
      <c r="C379" s="75"/>
      <c r="D379" s="75"/>
      <c r="E379" s="75"/>
      <c r="F379" s="75"/>
      <c r="G379" s="75"/>
      <c r="H379" s="75"/>
      <c r="I379" s="75"/>
      <c r="J379" s="75"/>
      <c r="K379" s="75"/>
    </row>
    <row r="380" spans="1:11">
      <c r="A380" s="75"/>
      <c r="B380" s="75"/>
      <c r="C380" s="75"/>
      <c r="D380" s="75"/>
      <c r="E380" s="75"/>
      <c r="F380" s="75"/>
      <c r="G380" s="75"/>
      <c r="H380" s="75"/>
      <c r="I380" s="75"/>
      <c r="J380" s="75"/>
      <c r="K380" s="75"/>
    </row>
    <row r="381" spans="1:11">
      <c r="A381" s="75"/>
      <c r="B381" s="75"/>
      <c r="C381" s="75"/>
      <c r="D381" s="75"/>
      <c r="E381" s="75"/>
      <c r="F381" s="75"/>
      <c r="G381" s="75"/>
      <c r="H381" s="75"/>
      <c r="I381" s="75"/>
      <c r="J381" s="75"/>
      <c r="K381" s="75"/>
    </row>
    <row r="382" spans="1:11">
      <c r="A382" s="75"/>
      <c r="B382" s="75"/>
      <c r="C382" s="75"/>
      <c r="D382" s="75"/>
      <c r="E382" s="75"/>
      <c r="F382" s="75"/>
      <c r="G382" s="75"/>
      <c r="H382" s="75"/>
      <c r="I382" s="75"/>
      <c r="J382" s="75"/>
      <c r="K382" s="75"/>
    </row>
    <row r="383" spans="1:11">
      <c r="A383" s="75"/>
      <c r="B383" s="75"/>
      <c r="C383" s="75"/>
      <c r="D383" s="75"/>
      <c r="E383" s="75"/>
      <c r="F383" s="75"/>
      <c r="G383" s="75"/>
      <c r="H383" s="75"/>
      <c r="I383" s="75"/>
      <c r="J383" s="75"/>
      <c r="K383" s="75"/>
    </row>
    <row r="384" spans="1:11">
      <c r="A384" s="75"/>
      <c r="B384" s="75"/>
      <c r="C384" s="75"/>
      <c r="D384" s="75"/>
      <c r="E384" s="75"/>
      <c r="F384" s="75"/>
      <c r="G384" s="75"/>
      <c r="H384" s="75"/>
      <c r="I384" s="75"/>
      <c r="J384" s="75"/>
      <c r="K384" s="75"/>
    </row>
    <row r="385" spans="1:11">
      <c r="A385" s="75"/>
      <c r="B385" s="75"/>
      <c r="C385" s="75"/>
      <c r="D385" s="75"/>
      <c r="E385" s="75"/>
      <c r="F385" s="75"/>
      <c r="G385" s="75"/>
      <c r="H385" s="75"/>
      <c r="I385" s="75"/>
      <c r="J385" s="75"/>
      <c r="K385" s="75"/>
    </row>
    <row r="386" spans="1:11">
      <c r="A386" s="75"/>
      <c r="B386" s="75"/>
      <c r="C386" s="75"/>
      <c r="D386" s="75"/>
      <c r="E386" s="75"/>
      <c r="F386" s="75"/>
      <c r="G386" s="75"/>
      <c r="H386" s="75"/>
      <c r="I386" s="75"/>
      <c r="J386" s="75"/>
      <c r="K386" s="75"/>
    </row>
    <row r="387" spans="1:11">
      <c r="A387" s="75"/>
      <c r="B387" s="75"/>
      <c r="C387" s="75"/>
      <c r="D387" s="75"/>
      <c r="E387" s="75"/>
      <c r="F387" s="75"/>
      <c r="G387" s="75"/>
      <c r="H387" s="75"/>
      <c r="I387" s="75"/>
      <c r="J387" s="75"/>
      <c r="K387" s="75"/>
    </row>
    <row r="388" spans="1:11">
      <c r="A388" s="75"/>
      <c r="B388" s="75"/>
      <c r="C388" s="75"/>
      <c r="D388" s="75"/>
      <c r="E388" s="75"/>
      <c r="F388" s="75"/>
      <c r="G388" s="75"/>
      <c r="H388" s="75"/>
      <c r="I388" s="75"/>
      <c r="J388" s="75"/>
      <c r="K388" s="75"/>
    </row>
    <row r="389" spans="1:11">
      <c r="A389" s="75"/>
      <c r="B389" s="75"/>
      <c r="C389" s="75"/>
      <c r="D389" s="75"/>
      <c r="E389" s="75"/>
      <c r="F389" s="75"/>
      <c r="G389" s="75"/>
      <c r="H389" s="75"/>
      <c r="I389" s="75"/>
      <c r="J389" s="75"/>
      <c r="K389" s="75"/>
    </row>
    <row r="390" spans="1:11">
      <c r="A390" s="75"/>
      <c r="B390" s="75"/>
      <c r="C390" s="75"/>
      <c r="D390" s="75"/>
      <c r="E390" s="75"/>
      <c r="F390" s="75"/>
      <c r="G390" s="75"/>
      <c r="H390" s="75"/>
      <c r="I390" s="75"/>
      <c r="J390" s="75"/>
      <c r="K390" s="75"/>
    </row>
    <row r="391" spans="1:11">
      <c r="A391" s="75"/>
      <c r="B391" s="75"/>
      <c r="C391" s="75"/>
      <c r="D391" s="75"/>
      <c r="E391" s="75"/>
      <c r="F391" s="75"/>
      <c r="G391" s="75"/>
      <c r="H391" s="75"/>
      <c r="I391" s="75"/>
      <c r="J391" s="75"/>
      <c r="K391" s="75"/>
    </row>
    <row r="392" spans="1:11">
      <c r="A392" s="75"/>
      <c r="B392" s="75"/>
      <c r="C392" s="75"/>
      <c r="D392" s="75"/>
      <c r="E392" s="75"/>
      <c r="F392" s="75"/>
      <c r="G392" s="75"/>
      <c r="H392" s="75"/>
      <c r="I392" s="75"/>
      <c r="J392" s="75"/>
      <c r="K392" s="75"/>
    </row>
    <row r="393" spans="1:11">
      <c r="A393" s="75"/>
      <c r="B393" s="75"/>
      <c r="C393" s="75"/>
      <c r="D393" s="75"/>
      <c r="E393" s="75"/>
      <c r="F393" s="75"/>
      <c r="G393" s="75"/>
      <c r="H393" s="75"/>
      <c r="I393" s="75"/>
      <c r="J393" s="75"/>
      <c r="K393" s="75"/>
    </row>
    <row r="394" spans="1:11">
      <c r="A394" s="75"/>
      <c r="B394" s="75"/>
      <c r="C394" s="75"/>
      <c r="D394" s="75"/>
      <c r="E394" s="75"/>
      <c r="F394" s="75"/>
      <c r="G394" s="75"/>
      <c r="H394" s="75"/>
      <c r="I394" s="75"/>
      <c r="J394" s="75"/>
      <c r="K394" s="75"/>
    </row>
    <row r="395" spans="1:11">
      <c r="A395" s="75"/>
      <c r="B395" s="75"/>
      <c r="C395" s="75"/>
      <c r="D395" s="75"/>
      <c r="E395" s="75"/>
      <c r="F395" s="75"/>
      <c r="G395" s="75"/>
      <c r="H395" s="75"/>
      <c r="I395" s="75"/>
      <c r="J395" s="75"/>
      <c r="K395" s="75"/>
    </row>
    <row r="396" spans="1:11">
      <c r="A396" s="75"/>
      <c r="B396" s="75"/>
      <c r="C396" s="75"/>
      <c r="D396" s="75"/>
      <c r="E396" s="75"/>
      <c r="F396" s="75"/>
      <c r="G396" s="75"/>
      <c r="H396" s="75"/>
      <c r="I396" s="75"/>
      <c r="J396" s="75"/>
      <c r="K396" s="75"/>
    </row>
    <row r="397" spans="1:11">
      <c r="A397" s="75"/>
      <c r="B397" s="75"/>
      <c r="C397" s="75"/>
      <c r="D397" s="75"/>
      <c r="E397" s="75"/>
      <c r="F397" s="75"/>
      <c r="G397" s="75"/>
      <c r="H397" s="75"/>
      <c r="I397" s="75"/>
      <c r="J397" s="75"/>
      <c r="K397" s="75"/>
    </row>
    <row r="398" spans="1:11">
      <c r="A398" s="75"/>
      <c r="B398" s="75"/>
      <c r="C398" s="75"/>
      <c r="D398" s="75"/>
      <c r="E398" s="75"/>
      <c r="F398" s="75"/>
      <c r="G398" s="75"/>
      <c r="H398" s="75"/>
      <c r="I398" s="75"/>
      <c r="J398" s="75"/>
      <c r="K398" s="75"/>
    </row>
    <row r="399" spans="1:11">
      <c r="A399" s="75"/>
      <c r="B399" s="75"/>
      <c r="C399" s="75"/>
      <c r="D399" s="75"/>
      <c r="E399" s="75"/>
      <c r="F399" s="75"/>
      <c r="G399" s="75"/>
      <c r="H399" s="75"/>
      <c r="I399" s="75"/>
      <c r="J399" s="75"/>
      <c r="K399" s="75"/>
    </row>
    <row r="400" spans="1:11">
      <c r="A400" s="75"/>
      <c r="B400" s="75"/>
      <c r="C400" s="75"/>
      <c r="D400" s="75"/>
      <c r="E400" s="75"/>
      <c r="F400" s="75"/>
      <c r="G400" s="75"/>
      <c r="H400" s="75"/>
      <c r="I400" s="75"/>
      <c r="J400" s="75"/>
      <c r="K400" s="75"/>
    </row>
    <row r="401" spans="1:11">
      <c r="A401" s="75"/>
      <c r="B401" s="75"/>
      <c r="C401" s="75"/>
      <c r="D401" s="75"/>
      <c r="E401" s="75"/>
      <c r="F401" s="75"/>
      <c r="G401" s="75"/>
      <c r="H401" s="75"/>
      <c r="I401" s="75"/>
      <c r="J401" s="75"/>
      <c r="K401" s="75"/>
    </row>
  </sheetData>
  <customSheetViews>
    <customSheetView guid="{28784157-4EC3-4007-954F-95FA853A7F47}" scale="90" showPageBreaks="1" fitToPage="1" view="pageBreakPreview" showRuler="0">
      <selection sqref="A1:H1"/>
      <rowBreaks count="3" manualBreakCount="3">
        <brk id="50" max="16383" man="1"/>
        <brk id="96" max="16383" man="1"/>
        <brk id="138" max="16383" man="1"/>
      </rowBreaks>
      <pageMargins left="0.25" right="0.25" top="0.75" bottom="0.75" header="0.5" footer="0.5"/>
      <printOptions horizontalCentered="1"/>
      <pageSetup scale="52" fitToHeight="0" orientation="landscape" r:id="rId1"/>
      <headerFooter alignWithMargins="0"/>
    </customSheetView>
    <customSheetView guid="{D8BEF0E3-EED3-4DA6-93A2-D62A3C7751B3}" scale="90" showPageBreaks="1" fitToPage="1" view="pageBreakPreview" showRuler="0" topLeftCell="D1">
      <selection activeCell="O173" sqref="O173"/>
      <rowBreaks count="3" manualBreakCount="3">
        <brk id="50" max="16383" man="1"/>
        <brk id="96" max="16383" man="1"/>
        <brk id="138" max="16383" man="1"/>
      </rowBreaks>
      <pageMargins left="0.25" right="0.25" top="0.75" bottom="0.75" header="0.5" footer="0.5"/>
      <printOptions horizontalCentered="1"/>
      <pageSetup scale="53" fitToHeight="0" orientation="landscape" r:id="rId2"/>
      <headerFooter alignWithMargins="0"/>
    </customSheetView>
    <customSheetView guid="{1FD82FDD-08B3-45D2-8EF1-B2A8FEBCA5D5}" scale="60" showPageBreaks="1" printArea="1" view="pageBreakPreview" showRuler="0">
      <rowBreaks count="4" manualBreakCount="4">
        <brk id="50" max="16383" man="1"/>
        <brk id="96" max="16383" man="1"/>
        <brk id="139" max="16383" man="1"/>
        <brk id="200" max="16383" man="1"/>
      </rowBreaks>
      <pageMargins left="0.25" right="0.25" top="0.75" bottom="0.75" header="0.5" footer="0.5"/>
      <printOptions horizontalCentered="1"/>
      <pageSetup scale="40" fitToHeight="4" orientation="portrait" r:id="rId3"/>
      <headerFooter alignWithMargins="0"/>
    </customSheetView>
    <customSheetView guid="{ED0078E7-B6E2-4668-A7FA-6DBEB081B675}" showPageBreaks="1" showRuler="0">
      <rowBreaks count="4" manualBreakCount="4">
        <brk id="50" max="16383" man="1"/>
        <brk id="96" max="16383" man="1"/>
        <brk id="139" max="16383" man="1"/>
        <brk id="200" max="16383" man="1"/>
      </rowBreaks>
      <pageMargins left="0.25" right="0.25" top="0.75" bottom="0.75" header="0.5" footer="0.5"/>
      <printOptions horizontalCentered="1"/>
      <pageSetup scale="40" fitToHeight="4" orientation="portrait" r:id="rId4"/>
      <headerFooter alignWithMargins="0"/>
    </customSheetView>
    <customSheetView guid="{FD7E503C-ABB7-4CF2-A9E8-6C671B4A7BE3}" scale="60" showPageBreaks="1" view="pageBreakPreview" showRuler="0" topLeftCell="A73">
      <selection activeCell="K98" sqref="K98"/>
      <rowBreaks count="4" manualBreakCount="4">
        <brk id="50" max="16383" man="1"/>
        <brk id="96" max="16383" man="1"/>
        <brk id="139" max="16383" man="1"/>
        <brk id="200" max="16383" man="1"/>
      </rowBreaks>
      <pageMargins left="0.25" right="0.25" top="0.75" bottom="0.75" header="0.5" footer="0.5"/>
      <printOptions horizontalCentered="1"/>
      <pageSetup scale="40" fitToHeight="4" orientation="portrait" r:id="rId5"/>
      <headerFooter alignWithMargins="0"/>
    </customSheetView>
    <customSheetView guid="{A70E3E5A-FAD7-411A-8FC6-3294140D6819}" scale="60" showPageBreaks="1" view="pageBreakPreview" topLeftCell="A133">
      <selection activeCell="G161" sqref="G161"/>
      <rowBreaks count="4" manualBreakCount="4">
        <brk id="50" max="16383" man="1"/>
        <brk id="96" max="16383" man="1"/>
        <brk id="139" max="16383" man="1"/>
        <brk id="200" max="16383" man="1"/>
      </rowBreaks>
      <pageMargins left="0.25" right="0.25" top="0.75" bottom="0.75" header="0.5" footer="0.5"/>
      <printOptions horizontalCentered="1"/>
      <pageSetup scale="39" fitToHeight="4" orientation="portrait" r:id="rId6"/>
      <headerFooter alignWithMargins="0"/>
    </customSheetView>
    <customSheetView guid="{A81FEB52-F53B-4239-B480-8C3A97F087C9}" scale="50" showPageBreaks="1" view="pageBreakPreview" showRuler="0" topLeftCell="A130">
      <selection activeCell="A149" sqref="A149"/>
      <rowBreaks count="4" manualBreakCount="4">
        <brk id="50" max="16383" man="1"/>
        <brk id="96" max="16383" man="1"/>
        <brk id="139" max="16383" man="1"/>
        <brk id="200" max="16383" man="1"/>
      </rowBreaks>
      <pageMargins left="0.25" right="0.25" top="0.75" bottom="0.75" header="0.5" footer="0.5"/>
      <printOptions horizontalCentered="1"/>
      <pageSetup scale="40" fitToHeight="4" orientation="portrait" r:id="rId7"/>
      <headerFooter alignWithMargins="0"/>
    </customSheetView>
    <customSheetView guid="{194EE32D-1C98-4374-BB7C-2BD491970D6F}" scale="75" showRuler="0">
      <selection activeCell="G160" sqref="G160"/>
      <rowBreaks count="4" manualBreakCount="4">
        <brk id="50" max="16383" man="1"/>
        <brk id="96" max="16383" man="1"/>
        <brk id="139" max="16383" man="1"/>
        <brk id="200" max="16383" man="1"/>
      </rowBreaks>
      <pageMargins left="0.25" right="0.25" top="0.75" bottom="0.75" header="0.5" footer="0.5"/>
      <printOptions horizontalCentered="1"/>
      <pageSetup scale="50" fitToHeight="4" orientation="landscape" r:id="rId8"/>
      <headerFooter alignWithMargins="0"/>
    </customSheetView>
    <customSheetView guid="{FAAD9AAC-1337-43AB-BF1F-CCF9DFCF5B78}" scale="75" showPageBreaks="1" showRuler="0">
      <selection activeCell="A53" sqref="A53:F53"/>
      <rowBreaks count="4" manualBreakCount="4">
        <brk id="50" max="16383" man="1"/>
        <brk id="96" max="16383" man="1"/>
        <brk id="139" max="16383" man="1"/>
        <brk id="200" max="16383" man="1"/>
      </rowBreaks>
      <pageMargins left="0.25" right="0.25" top="0.75" bottom="0.75" header="0.5" footer="0.5"/>
      <printOptions horizontalCentered="1"/>
      <pageSetup scale="50" fitToHeight="4" orientation="landscape" r:id="rId9"/>
      <headerFooter alignWithMargins="0"/>
    </customSheetView>
    <customSheetView guid="{DC91DEF3-837B-4BB9-A81E-3B78C5914E6C}" scale="75" showPageBreaks="1" hiddenRows="1" showRuler="0" topLeftCell="A70">
      <selection activeCell="C85" sqref="C85:C86"/>
      <rowBreaks count="3" manualBreakCount="3">
        <brk id="50" max="16383" man="1"/>
        <brk id="96" max="16383" man="1"/>
        <brk id="139" max="16383" man="1"/>
      </rowBreaks>
      <pageMargins left="0.25" right="0.25" top="0.75" bottom="0.75" header="0.5" footer="0.5"/>
      <printOptions horizontalCentered="1"/>
      <pageSetup scale="50" fitToHeight="4" orientation="landscape" r:id="rId10"/>
      <headerFooter alignWithMargins="0">
        <oddHeader>&amp;R&amp;12Page &amp;P of&amp;N</oddHeader>
        <oddFooter>Page &amp;P of &amp;N</oddFooter>
      </headerFooter>
    </customSheetView>
    <customSheetView guid="{71B42B22-A376-44B5-B0C1-23FC1AA3DBA2}" scale="75" showPageBreaks="1" hiddenRows="1" showRuler="0" topLeftCell="A100">
      <selection activeCell="C115" sqref="C115"/>
      <rowBreaks count="4" manualBreakCount="4">
        <brk id="50" max="16383" man="1"/>
        <brk id="95" max="16383" man="1"/>
        <brk id="138" max="16383" man="1"/>
        <brk id="199" max="16383" man="1"/>
      </rowBreaks>
      <pageMargins left="0.25" right="0.25" top="0.75" bottom="0.75" header="0.5" footer="0.5"/>
      <printOptions horizontalCentered="1"/>
      <pageSetup scale="50" fitToHeight="4" orientation="landscape" r:id="rId11"/>
      <headerFooter alignWithMargins="0">
        <oddHeader>&amp;R&amp;14Page &amp;P of&amp;N</oddHeader>
        <oddFooter>Page &amp;P of &amp;N</oddFooter>
      </headerFooter>
    </customSheetView>
    <customSheetView guid="{28948E05-8F34-4F1E-96FB-A80A6A844600}" scale="75" showPageBreaks="1" hiddenRows="1" showRuler="0" topLeftCell="A100">
      <selection activeCell="C115" sqref="C115"/>
      <rowBreaks count="3" manualBreakCount="3">
        <brk id="50" max="16383" man="1"/>
        <brk id="95" max="16383" man="1"/>
        <brk id="138" max="16383" man="1"/>
      </rowBreaks>
      <pageMargins left="0.25" right="0.25" top="0.75" bottom="0.75" header="0.5" footer="0.5"/>
      <printOptions horizontalCentered="1"/>
      <pageSetup scale="50" fitToHeight="4" orientation="landscape" r:id="rId12"/>
      <headerFooter alignWithMargins="0">
        <oddHeader>&amp;R&amp;12Page &amp;P of&amp;N</oddHeader>
        <oddFooter>Page &amp;P of &amp;N</oddFooter>
      </headerFooter>
    </customSheetView>
    <customSheetView guid="{B647CB7F-C846-4278-B6B1-1EF7F3C004F5}" scale="75" showPageBreaks="1" hiddenRows="1" showRuler="0" topLeftCell="A100">
      <selection activeCell="C115" sqref="C115"/>
      <rowBreaks count="3" manualBreakCount="3">
        <brk id="50" max="16383" man="1"/>
        <brk id="95" max="16383" man="1"/>
        <brk id="138" max="16383" man="1"/>
      </rowBreaks>
      <pageMargins left="0.25" right="0.25" top="0.75" bottom="0.75" header="0.5" footer="0.5"/>
      <printOptions horizontalCentered="1"/>
      <pageSetup scale="50" fitToHeight="4" orientation="landscape" r:id="rId13"/>
      <headerFooter alignWithMargins="0">
        <oddHeader>&amp;R&amp;12Page &amp;P of&amp;N</oddHeader>
        <oddFooter>Page &amp;P of &amp;N</oddFooter>
      </headerFooter>
    </customSheetView>
    <customSheetView guid="{63011E91-4609-4523-98FE-FD252E915668}" scale="50" showPageBreaks="1" hiddenRows="1" view="pageBreakPreview" showRuler="0" topLeftCell="C153">
      <selection activeCell="C115" sqref="C115"/>
      <rowBreaks count="3" manualBreakCount="3">
        <brk id="50" max="16383" man="1"/>
        <brk id="95" max="16383" man="1"/>
        <brk id="138" max="16383" man="1"/>
      </rowBreaks>
      <pageMargins left="0.25" right="0.25" top="0.75" bottom="0.75" header="0.5" footer="0.5"/>
      <printOptions horizontalCentered="1"/>
      <pageSetup scale="50" fitToHeight="4" orientation="landscape" r:id="rId14"/>
      <headerFooter alignWithMargins="0">
        <oddHeader>&amp;R&amp;12Page &amp;P of&amp;N</oddHeader>
        <oddFooter>Page &amp;P of &amp;N</oddFooter>
      </headerFooter>
    </customSheetView>
    <customSheetView guid="{89D6D754-9FAD-4B1E-BFC9-D7DA3E200442}" scale="75" showPageBreaks="1" showRuler="0">
      <selection activeCell="G160" sqref="G160"/>
      <rowBreaks count="4" manualBreakCount="4">
        <brk id="50" max="16383" man="1"/>
        <brk id="96" max="16383" man="1"/>
        <brk id="139" max="16383" man="1"/>
        <brk id="200" max="16383" man="1"/>
      </rowBreaks>
      <pageMargins left="0.25" right="0.25" top="0.75" bottom="0.75" header="0.5" footer="0.5"/>
      <printOptions horizontalCentered="1"/>
      <pageSetup scale="50" fitToHeight="4" orientation="landscape" r:id="rId15"/>
      <headerFooter alignWithMargins="0"/>
    </customSheetView>
    <customSheetView guid="{E7F1E0E5-1D7C-48D2-913C-9A4D943FD596}" scale="60" showPageBreaks="1" view="pageBreakPreview" showRuler="0" topLeftCell="A52">
      <selection activeCell="A86" sqref="A86"/>
      <rowBreaks count="4" manualBreakCount="4">
        <brk id="50" max="16383" man="1"/>
        <brk id="96" max="16383" man="1"/>
        <brk id="139" max="16383" man="1"/>
        <brk id="200" max="16383" man="1"/>
      </rowBreaks>
      <pageMargins left="0.25" right="0.25" top="0.75" bottom="0.75" header="0.5" footer="0.5"/>
      <printOptions horizontalCentered="1"/>
      <pageSetup scale="40" fitToHeight="4" orientation="portrait" r:id="rId16"/>
      <headerFooter alignWithMargins="0"/>
    </customSheetView>
    <customSheetView guid="{76AF1A38-1189-4611-8170-5335B5AAF328}" scale="90" showPageBreaks="1" view="pageBreakPreview" showRuler="0">
      <selection sqref="A1:H1"/>
      <rowBreaks count="4" manualBreakCount="4">
        <brk id="50" max="16383" man="1"/>
        <brk id="96" max="16383" man="1"/>
        <brk id="139" max="16383" man="1"/>
        <brk id="200" max="16383" man="1"/>
      </rowBreaks>
      <pageMargins left="0.25" right="0.25" top="0.75" bottom="0.75" header="0.5" footer="0.5"/>
      <printOptions horizontalCentered="1"/>
      <pageSetup scale="40" fitToHeight="4" orientation="portrait" r:id="rId17"/>
      <headerFooter alignWithMargins="0"/>
    </customSheetView>
    <customSheetView guid="{7FCEE676-C154-49A3-B796-8F613C81D3AD}" scale="90" showPageBreaks="1" view="pageBreakPreview" showRuler="0">
      <rowBreaks count="4" manualBreakCount="4">
        <brk id="50" max="16383" man="1"/>
        <brk id="96" max="16383" man="1"/>
        <brk id="139" max="16383" man="1"/>
        <brk id="200" max="16383" man="1"/>
      </rowBreaks>
      <pageMargins left="0.25" right="0.25" top="0.75" bottom="0.75" header="0.5" footer="0.5"/>
      <printOptions horizontalCentered="1"/>
      <pageSetup scale="40" fitToHeight="4" orientation="portrait" r:id="rId18"/>
      <headerFooter alignWithMargins="0"/>
    </customSheetView>
    <customSheetView guid="{C6D831A4-911D-42E4-9AAA-717238FD9494}" scale="90" showPageBreaks="1" fitToPage="1" view="pageBreakPreview" showRuler="0" topLeftCell="D1">
      <selection activeCell="O173" sqref="O173"/>
      <rowBreaks count="3" manualBreakCount="3">
        <brk id="50" max="16383" man="1"/>
        <brk id="96" max="16383" man="1"/>
        <brk id="138" max="16383" man="1"/>
      </rowBreaks>
      <pageMargins left="0.25" right="0.25" top="0.75" bottom="0.75" header="0.5" footer="0.5"/>
      <printOptions horizontalCentered="1"/>
      <pageSetup scale="52" fitToHeight="0" orientation="landscape" r:id="rId19"/>
      <headerFooter alignWithMargins="0"/>
    </customSheetView>
    <customSheetView guid="{B3BF4994-D3F5-485B-A5E3-7693343E0E03}" scale="90" showPageBreaks="1" fitToPage="1" view="pageBreakPreview" showRuler="0" topLeftCell="A121">
      <selection activeCell="E176" sqref="E176"/>
      <rowBreaks count="3" manualBreakCount="3">
        <brk id="50" max="16383" man="1"/>
        <brk id="96" max="16383" man="1"/>
        <brk id="138" max="16383" man="1"/>
      </rowBreaks>
      <pageMargins left="0.25" right="0.25" top="0.75" bottom="0.75" header="0.5" footer="0.5"/>
      <printOptions horizontalCentered="1"/>
      <pageSetup scale="53" fitToHeight="0" orientation="landscape" r:id="rId20"/>
      <headerFooter alignWithMargins="0"/>
    </customSheetView>
  </customSheetViews>
  <mergeCells count="83">
    <mergeCell ref="H146:Q146"/>
    <mergeCell ref="H127:Q127"/>
    <mergeCell ref="H128:Q128"/>
    <mergeCell ref="H129:Q129"/>
    <mergeCell ref="H130:Q130"/>
    <mergeCell ref="H131:Q131"/>
    <mergeCell ref="H141:Q141"/>
    <mergeCell ref="H143:Q143"/>
    <mergeCell ref="H145:Q145"/>
    <mergeCell ref="G164:H164"/>
    <mergeCell ref="I164:J164"/>
    <mergeCell ref="K164:L164"/>
    <mergeCell ref="H150:Q150"/>
    <mergeCell ref="H152:Q152"/>
    <mergeCell ref="H160:Q160"/>
    <mergeCell ref="H158:Q158"/>
    <mergeCell ref="G168:H168"/>
    <mergeCell ref="I168:J168"/>
    <mergeCell ref="K168:L168"/>
    <mergeCell ref="G165:H165"/>
    <mergeCell ref="I165:J165"/>
    <mergeCell ref="K165:L165"/>
    <mergeCell ref="G166:H166"/>
    <mergeCell ref="I166:J166"/>
    <mergeCell ref="K166:L166"/>
    <mergeCell ref="H109:Q109"/>
    <mergeCell ref="H125:Q125"/>
    <mergeCell ref="H84:Q84"/>
    <mergeCell ref="H126:Q126"/>
    <mergeCell ref="H123:Q123"/>
    <mergeCell ref="H89:Q89"/>
    <mergeCell ref="H90:Q90"/>
    <mergeCell ref="J105:Q105"/>
    <mergeCell ref="H91:Q91"/>
    <mergeCell ref="H92:Q92"/>
    <mergeCell ref="J99:Q99"/>
    <mergeCell ref="H121:Q121"/>
    <mergeCell ref="H111:Q111"/>
    <mergeCell ref="H114:Q114"/>
    <mergeCell ref="J29:Q29"/>
    <mergeCell ref="J36:Q36"/>
    <mergeCell ref="H88:Q88"/>
    <mergeCell ref="J47:Q47"/>
    <mergeCell ref="J48:Q48"/>
    <mergeCell ref="H82:Q82"/>
    <mergeCell ref="J63:Q63"/>
    <mergeCell ref="L67:Q67"/>
    <mergeCell ref="L69:Q69"/>
    <mergeCell ref="H87:Q87"/>
    <mergeCell ref="J41:Q41"/>
    <mergeCell ref="J43:Q43"/>
    <mergeCell ref="H80:Q80"/>
    <mergeCell ref="J61:Q61"/>
    <mergeCell ref="J74:Q74"/>
    <mergeCell ref="J76:Q76"/>
    <mergeCell ref="J5:Q5"/>
    <mergeCell ref="J6:Q6"/>
    <mergeCell ref="A74:F74"/>
    <mergeCell ref="A5:F5"/>
    <mergeCell ref="A26:F26"/>
    <mergeCell ref="J40:Q40"/>
    <mergeCell ref="J26:Q26"/>
    <mergeCell ref="J37:Q37"/>
    <mergeCell ref="J49:Q49"/>
    <mergeCell ref="J53:Q53"/>
    <mergeCell ref="J57:Q57"/>
    <mergeCell ref="J28:Q28"/>
    <mergeCell ref="J38:Q38"/>
    <mergeCell ref="J39:Q39"/>
    <mergeCell ref="A36:F36"/>
    <mergeCell ref="L70:Q70"/>
    <mergeCell ref="A158:F158"/>
    <mergeCell ref="A47:F47"/>
    <mergeCell ref="A53:F53"/>
    <mergeCell ref="A61:F61"/>
    <mergeCell ref="A67:F67"/>
    <mergeCell ref="A150:F150"/>
    <mergeCell ref="A135:F135"/>
    <mergeCell ref="A80:F80"/>
    <mergeCell ref="A141:F141"/>
    <mergeCell ref="A99:F99"/>
    <mergeCell ref="A121:F121"/>
    <mergeCell ref="A109:F109"/>
  </mergeCells>
  <phoneticPr fontId="0" type="noConversion"/>
  <printOptions horizontalCentered="1"/>
  <pageMargins left="0.25" right="0.25" top="0.75" bottom="0.75" header="0.5" footer="0.5"/>
  <pageSetup scale="52" fitToHeight="0" orientation="landscape" r:id="rId21"/>
  <headerFooter alignWithMargins="0"/>
  <rowBreaks count="3" manualBreakCount="3">
    <brk id="50" max="16383" man="1"/>
    <brk id="96" max="16383" man="1"/>
    <brk id="138" max="16383" man="1"/>
  </rowBreaks>
  <legacyDrawing r:id="rId2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01"/>
  <sheetViews>
    <sheetView showRuler="0" zoomScaleNormal="100" workbookViewId="0">
      <selection sqref="A1:G1"/>
    </sheetView>
  </sheetViews>
  <sheetFormatPr defaultRowHeight="12.75"/>
  <cols>
    <col min="1" max="1" width="33.28515625" customWidth="1"/>
    <col min="2" max="2" width="14" customWidth="1"/>
    <col min="3" max="3" width="17.28515625" style="160" customWidth="1"/>
    <col min="4" max="5" width="15" style="160" customWidth="1"/>
    <col min="6" max="6" width="15.140625" style="160" customWidth="1"/>
    <col min="8" max="8" width="14.42578125" customWidth="1"/>
  </cols>
  <sheetData>
    <row r="1" spans="1:17" ht="18">
      <c r="A1" s="635" t="str">
        <f>+'ATT H-3F'!A4</f>
        <v>Old Dominion Electric Cooperative</v>
      </c>
      <c r="B1" s="637"/>
      <c r="C1" s="637"/>
      <c r="D1" s="637"/>
      <c r="E1" s="637"/>
      <c r="F1" s="637"/>
      <c r="G1" s="637"/>
      <c r="H1" s="75"/>
      <c r="I1" s="270"/>
      <c r="J1" s="75"/>
      <c r="K1" s="75"/>
      <c r="L1" s="79"/>
      <c r="M1" s="79"/>
      <c r="N1" s="79"/>
      <c r="O1" s="79"/>
      <c r="P1" s="79"/>
      <c r="Q1" s="79"/>
    </row>
    <row r="2" spans="1:17" ht="18">
      <c r="A2" s="75"/>
      <c r="B2" s="75"/>
      <c r="C2" s="75"/>
      <c r="D2" s="53"/>
      <c r="E2" s="332"/>
      <c r="F2" s="199"/>
      <c r="G2" s="75"/>
      <c r="H2" s="75"/>
      <c r="I2" s="270"/>
      <c r="J2" s="75"/>
      <c r="K2" s="75"/>
      <c r="L2" s="79"/>
      <c r="M2" s="79"/>
      <c r="N2" s="79"/>
      <c r="O2" s="79"/>
      <c r="P2" s="79"/>
      <c r="Q2" s="79"/>
    </row>
    <row r="3" spans="1:17">
      <c r="A3" s="154" t="s">
        <v>572</v>
      </c>
      <c r="B3" s="75"/>
      <c r="C3" s="199"/>
      <c r="D3" s="199"/>
      <c r="E3" s="199"/>
      <c r="F3" s="199"/>
      <c r="G3" s="75"/>
      <c r="H3" s="75"/>
      <c r="I3" s="75"/>
      <c r="J3" s="75"/>
      <c r="K3" s="75"/>
    </row>
    <row r="4" spans="1:17">
      <c r="A4" s="75"/>
      <c r="B4" s="75"/>
      <c r="C4" s="184"/>
      <c r="D4" s="184"/>
      <c r="E4" s="184"/>
      <c r="F4" s="184"/>
      <c r="G4" s="184"/>
      <c r="H4" s="184"/>
      <c r="I4" s="75"/>
      <c r="J4" s="75"/>
      <c r="K4" s="75"/>
    </row>
    <row r="5" spans="1:17">
      <c r="A5" s="75"/>
      <c r="B5" s="75"/>
      <c r="C5" s="184"/>
      <c r="D5" s="184"/>
      <c r="E5" s="184"/>
      <c r="F5" s="184"/>
      <c r="G5" s="184"/>
      <c r="H5" s="184"/>
      <c r="I5" s="75"/>
      <c r="J5" s="75"/>
      <c r="K5" s="75"/>
    </row>
    <row r="6" spans="1:17">
      <c r="A6" s="75"/>
      <c r="B6" s="75"/>
      <c r="C6" s="198"/>
      <c r="D6" s="198"/>
      <c r="E6" s="184"/>
      <c r="F6" s="184"/>
      <c r="G6" s="184"/>
      <c r="H6" s="184"/>
      <c r="I6" s="75"/>
      <c r="J6" s="75"/>
      <c r="K6" s="75"/>
    </row>
    <row r="7" spans="1:17">
      <c r="A7" s="154"/>
      <c r="B7" s="75"/>
      <c r="C7" s="199"/>
      <c r="D7" s="199"/>
      <c r="E7" s="199"/>
      <c r="F7" s="199"/>
      <c r="G7" s="199"/>
      <c r="H7" s="199"/>
      <c r="I7" s="75"/>
      <c r="J7" s="75"/>
      <c r="K7" s="75"/>
    </row>
    <row r="8" spans="1:17">
      <c r="A8" s="154"/>
      <c r="B8" s="164"/>
      <c r="C8" s="199"/>
      <c r="D8" s="199"/>
      <c r="E8" s="199"/>
      <c r="F8" s="199"/>
      <c r="G8" s="199"/>
      <c r="H8" s="199"/>
      <c r="I8" s="75"/>
      <c r="J8" s="75"/>
      <c r="K8" s="75"/>
    </row>
    <row r="9" spans="1:17">
      <c r="A9" s="75"/>
      <c r="B9" s="164"/>
      <c r="C9" s="199"/>
      <c r="D9" s="199"/>
      <c r="E9" s="199"/>
      <c r="F9" s="199"/>
      <c r="G9" s="199"/>
      <c r="H9" s="199"/>
      <c r="I9" s="75"/>
      <c r="J9" s="75"/>
      <c r="K9" s="75"/>
    </row>
    <row r="10" spans="1:17">
      <c r="A10" s="75"/>
      <c r="B10" s="164"/>
      <c r="C10" s="199"/>
      <c r="D10" s="199"/>
      <c r="E10" s="199"/>
      <c r="F10" s="199"/>
      <c r="G10" s="199"/>
      <c r="H10" s="199"/>
      <c r="I10" s="75"/>
      <c r="J10" s="75"/>
      <c r="K10" s="75"/>
    </row>
    <row r="11" spans="1:17">
      <c r="A11" s="75"/>
      <c r="B11" s="164"/>
      <c r="C11" s="199"/>
      <c r="D11" s="199"/>
      <c r="E11" s="199"/>
      <c r="F11" s="199"/>
      <c r="G11" s="199"/>
      <c r="H11" s="199"/>
      <c r="I11" s="75"/>
      <c r="J11" s="75"/>
      <c r="K11" s="75"/>
    </row>
    <row r="12" spans="1:17">
      <c r="A12" s="75"/>
      <c r="B12" s="164"/>
      <c r="C12" s="199"/>
      <c r="D12" s="199"/>
      <c r="E12" s="199"/>
      <c r="F12" s="199"/>
      <c r="G12" s="199"/>
      <c r="H12" s="199"/>
      <c r="I12" s="75"/>
      <c r="J12" s="75"/>
      <c r="K12" s="75"/>
    </row>
    <row r="13" spans="1:17">
      <c r="A13" s="75"/>
      <c r="B13" s="164"/>
      <c r="C13" s="199"/>
      <c r="D13" s="199"/>
      <c r="E13" s="199"/>
      <c r="F13" s="199"/>
      <c r="G13" s="199"/>
      <c r="H13" s="199"/>
      <c r="I13" s="75"/>
      <c r="J13" s="75"/>
      <c r="K13" s="75"/>
    </row>
    <row r="14" spans="1:17">
      <c r="A14" s="75"/>
      <c r="B14" s="164"/>
      <c r="C14" s="199"/>
      <c r="D14" s="199"/>
      <c r="E14" s="199"/>
      <c r="F14" s="199"/>
      <c r="G14" s="199"/>
      <c r="H14" s="199"/>
      <c r="I14" s="75"/>
      <c r="J14" s="75"/>
      <c r="K14" s="75"/>
    </row>
    <row r="15" spans="1:17">
      <c r="A15" s="75"/>
      <c r="B15" s="164"/>
      <c r="C15" s="199"/>
      <c r="D15" s="199"/>
      <c r="E15" s="199"/>
      <c r="F15" s="199"/>
      <c r="G15" s="199"/>
      <c r="H15" s="199"/>
      <c r="I15" s="75"/>
      <c r="J15" s="75"/>
      <c r="K15" s="75"/>
    </row>
    <row r="16" spans="1:17">
      <c r="A16" s="75"/>
      <c r="B16" s="164"/>
      <c r="C16" s="199"/>
      <c r="D16" s="199"/>
      <c r="E16" s="199"/>
      <c r="F16" s="199"/>
      <c r="G16" s="199"/>
      <c r="H16" s="199"/>
      <c r="I16" s="75"/>
      <c r="J16" s="75"/>
      <c r="K16" s="75"/>
    </row>
    <row r="17" spans="1:11">
      <c r="A17" s="75"/>
      <c r="B17" s="164"/>
      <c r="C17" s="199"/>
      <c r="D17" s="199"/>
      <c r="E17" s="199"/>
      <c r="F17" s="199"/>
      <c r="G17" s="199"/>
      <c r="H17" s="199"/>
      <c r="I17" s="75"/>
      <c r="J17" s="75"/>
      <c r="K17" s="75"/>
    </row>
    <row r="18" spans="1:11">
      <c r="A18" s="75"/>
      <c r="B18" s="164"/>
      <c r="C18" s="199"/>
      <c r="D18" s="199"/>
      <c r="E18" s="199"/>
      <c r="F18" s="199"/>
      <c r="G18" s="199"/>
      <c r="H18" s="199"/>
      <c r="I18" s="75"/>
      <c r="J18" s="75"/>
      <c r="K18" s="75"/>
    </row>
    <row r="19" spans="1:11">
      <c r="A19" s="75"/>
      <c r="B19" s="164"/>
      <c r="C19" s="199"/>
      <c r="D19" s="199"/>
      <c r="E19" s="199"/>
      <c r="F19" s="199"/>
      <c r="G19" s="199"/>
      <c r="H19" s="199"/>
      <c r="I19" s="75"/>
      <c r="J19" s="75"/>
      <c r="K19" s="75"/>
    </row>
    <row r="20" spans="1:11">
      <c r="A20" s="75"/>
      <c r="B20" s="164"/>
      <c r="C20" s="199"/>
      <c r="D20" s="199"/>
      <c r="E20" s="199"/>
      <c r="F20" s="199"/>
      <c r="G20" s="199"/>
      <c r="H20" s="199"/>
      <c r="I20" s="75"/>
      <c r="J20" s="75"/>
      <c r="K20" s="75"/>
    </row>
    <row r="21" spans="1:11">
      <c r="A21" s="75"/>
      <c r="B21" s="164"/>
      <c r="C21" s="199"/>
      <c r="D21" s="199"/>
      <c r="E21" s="199"/>
      <c r="F21" s="199"/>
      <c r="G21" s="199"/>
      <c r="H21" s="199"/>
      <c r="I21" s="75"/>
      <c r="J21" s="75"/>
      <c r="K21" s="75"/>
    </row>
    <row r="22" spans="1:11">
      <c r="A22" s="75"/>
      <c r="B22" s="164"/>
      <c r="C22" s="199"/>
      <c r="D22" s="199"/>
      <c r="E22" s="199"/>
      <c r="F22" s="199"/>
      <c r="G22" s="199"/>
      <c r="H22" s="199"/>
      <c r="I22" s="75"/>
      <c r="J22" s="75"/>
      <c r="K22" s="75"/>
    </row>
    <row r="23" spans="1:11">
      <c r="A23" s="75"/>
      <c r="B23" s="164"/>
      <c r="C23" s="199"/>
      <c r="D23" s="199"/>
      <c r="E23" s="199"/>
      <c r="F23" s="199"/>
      <c r="G23" s="199"/>
      <c r="H23" s="199"/>
      <c r="I23" s="75"/>
      <c r="J23" s="75"/>
      <c r="K23" s="75"/>
    </row>
    <row r="24" spans="1:11">
      <c r="A24" s="75"/>
      <c r="B24" s="164"/>
      <c r="C24" s="199"/>
      <c r="D24" s="199"/>
      <c r="E24" s="199"/>
      <c r="F24" s="199"/>
      <c r="G24" s="199"/>
      <c r="H24" s="199"/>
      <c r="I24" s="75"/>
      <c r="J24" s="75"/>
      <c r="K24" s="75"/>
    </row>
    <row r="25" spans="1:11">
      <c r="A25" s="75"/>
      <c r="B25" s="164"/>
      <c r="C25" s="199"/>
      <c r="D25" s="199"/>
      <c r="E25" s="199"/>
      <c r="F25" s="199"/>
      <c r="G25" s="199"/>
      <c r="H25" s="199"/>
      <c r="I25" s="75"/>
      <c r="J25" s="75"/>
      <c r="K25" s="75"/>
    </row>
    <row r="26" spans="1:11">
      <c r="A26" s="75"/>
      <c r="B26" s="164"/>
      <c r="C26" s="199"/>
      <c r="D26" s="199"/>
      <c r="E26" s="199"/>
      <c r="F26" s="199"/>
      <c r="G26" s="199"/>
      <c r="H26" s="199"/>
      <c r="I26" s="75"/>
      <c r="J26" s="75"/>
      <c r="K26" s="75"/>
    </row>
    <row r="27" spans="1:11">
      <c r="A27" s="75"/>
      <c r="B27" s="164"/>
      <c r="C27" s="199"/>
      <c r="D27" s="199"/>
      <c r="E27" s="199"/>
      <c r="F27" s="199"/>
      <c r="G27" s="199"/>
      <c r="H27" s="199"/>
      <c r="I27" s="75"/>
      <c r="J27" s="75"/>
      <c r="K27" s="75"/>
    </row>
    <row r="28" spans="1:11">
      <c r="A28" s="75"/>
      <c r="B28" s="164"/>
      <c r="C28" s="199"/>
      <c r="D28" s="199"/>
      <c r="E28" s="199"/>
      <c r="F28" s="199"/>
      <c r="G28" s="199"/>
      <c r="H28" s="199"/>
      <c r="I28" s="75"/>
      <c r="J28" s="75"/>
      <c r="K28" s="75"/>
    </row>
    <row r="29" spans="1:11">
      <c r="A29" s="75"/>
      <c r="B29" s="164"/>
      <c r="C29" s="199"/>
      <c r="D29" s="199"/>
      <c r="E29" s="199"/>
      <c r="F29" s="199"/>
      <c r="G29" s="199"/>
      <c r="H29" s="199"/>
      <c r="I29" s="75"/>
      <c r="J29" s="75"/>
      <c r="K29" s="75"/>
    </row>
    <row r="30" spans="1:11">
      <c r="A30" s="75"/>
      <c r="B30" s="164"/>
      <c r="C30" s="199"/>
      <c r="D30" s="199"/>
      <c r="E30" s="199"/>
      <c r="F30" s="199"/>
      <c r="G30" s="199"/>
      <c r="H30" s="199"/>
      <c r="I30" s="75"/>
      <c r="J30" s="75"/>
      <c r="K30" s="75"/>
    </row>
    <row r="31" spans="1:11">
      <c r="A31" s="75"/>
      <c r="B31" s="164"/>
      <c r="C31" s="199"/>
      <c r="D31" s="199"/>
      <c r="E31" s="199"/>
      <c r="F31" s="199"/>
      <c r="G31" s="199"/>
      <c r="H31" s="199"/>
      <c r="I31" s="75"/>
      <c r="J31" s="75"/>
      <c r="K31" s="75"/>
    </row>
    <row r="32" spans="1:11">
      <c r="A32" s="75"/>
      <c r="B32" s="164"/>
      <c r="C32" s="199"/>
      <c r="D32" s="199"/>
      <c r="E32" s="199"/>
      <c r="F32" s="199"/>
      <c r="G32" s="199"/>
      <c r="H32" s="199"/>
      <c r="I32" s="75"/>
      <c r="J32" s="75"/>
      <c r="K32" s="75"/>
    </row>
    <row r="33" spans="1:11">
      <c r="A33" s="75"/>
      <c r="B33" s="164"/>
      <c r="C33" s="199"/>
      <c r="D33" s="199"/>
      <c r="E33" s="199"/>
      <c r="F33" s="199"/>
      <c r="G33" s="199"/>
      <c r="H33" s="199"/>
      <c r="I33" s="75"/>
      <c r="J33" s="75"/>
      <c r="K33" s="75"/>
    </row>
    <row r="34" spans="1:11">
      <c r="A34" s="75"/>
      <c r="B34" s="164"/>
      <c r="C34" s="199"/>
      <c r="D34" s="199"/>
      <c r="E34" s="199"/>
      <c r="F34" s="199"/>
      <c r="G34" s="199"/>
      <c r="H34" s="199"/>
      <c r="I34" s="75"/>
      <c r="J34" s="75"/>
      <c r="K34" s="75"/>
    </row>
    <row r="35" spans="1:11">
      <c r="A35" s="75"/>
      <c r="B35" s="164"/>
      <c r="C35" s="199"/>
      <c r="D35" s="199"/>
      <c r="E35" s="199"/>
      <c r="F35" s="199"/>
      <c r="G35" s="199"/>
      <c r="H35" s="199"/>
      <c r="I35" s="75"/>
      <c r="J35" s="75"/>
      <c r="K35" s="75"/>
    </row>
    <row r="36" spans="1:11">
      <c r="A36" s="75"/>
      <c r="B36" s="164"/>
      <c r="C36" s="199"/>
      <c r="D36" s="199"/>
      <c r="E36" s="199"/>
      <c r="F36" s="199"/>
      <c r="G36" s="199"/>
      <c r="H36" s="199"/>
      <c r="I36" s="75"/>
      <c r="J36" s="75"/>
      <c r="K36" s="75"/>
    </row>
    <row r="37" spans="1:11">
      <c r="A37" s="75"/>
      <c r="B37" s="164"/>
      <c r="C37" s="199"/>
      <c r="D37" s="199"/>
      <c r="E37" s="199"/>
      <c r="F37" s="199"/>
      <c r="G37" s="199"/>
      <c r="H37" s="199"/>
      <c r="I37" s="75"/>
      <c r="J37" s="75"/>
      <c r="K37" s="75"/>
    </row>
    <row r="38" spans="1:11">
      <c r="A38" s="75"/>
      <c r="B38" s="164"/>
      <c r="C38" s="199"/>
      <c r="D38" s="199"/>
      <c r="E38" s="199"/>
      <c r="F38" s="199"/>
      <c r="G38" s="199"/>
      <c r="H38" s="199"/>
      <c r="I38" s="75"/>
      <c r="J38" s="75"/>
      <c r="K38" s="75"/>
    </row>
    <row r="39" spans="1:11">
      <c r="A39" s="75"/>
      <c r="B39" s="164"/>
      <c r="C39" s="199"/>
      <c r="D39" s="199"/>
      <c r="E39" s="199"/>
      <c r="F39" s="199"/>
      <c r="G39" s="199"/>
      <c r="H39" s="199"/>
      <c r="I39" s="75"/>
      <c r="J39" s="75"/>
      <c r="K39" s="75"/>
    </row>
    <row r="40" spans="1:11">
      <c r="A40" s="75"/>
      <c r="B40" s="164"/>
      <c r="C40" s="199"/>
      <c r="D40" s="199"/>
      <c r="E40" s="199"/>
      <c r="F40" s="199"/>
      <c r="G40" s="199"/>
      <c r="H40" s="199"/>
      <c r="I40" s="75"/>
      <c r="J40" s="75"/>
      <c r="K40" s="75"/>
    </row>
    <row r="41" spans="1:11">
      <c r="A41" s="75"/>
      <c r="B41" s="164"/>
      <c r="C41" s="199"/>
      <c r="D41" s="199"/>
      <c r="E41" s="199"/>
      <c r="F41" s="199"/>
      <c r="G41" s="199"/>
      <c r="H41" s="199"/>
      <c r="I41" s="75"/>
      <c r="J41" s="75"/>
      <c r="K41" s="75"/>
    </row>
    <row r="42" spans="1:11">
      <c r="A42" s="75"/>
      <c r="B42" s="164"/>
      <c r="C42" s="199"/>
      <c r="D42" s="199"/>
      <c r="E42" s="199"/>
      <c r="F42" s="199"/>
      <c r="G42" s="199"/>
      <c r="H42" s="199"/>
      <c r="I42" s="75"/>
      <c r="J42" s="75"/>
      <c r="K42" s="75"/>
    </row>
    <row r="43" spans="1:11">
      <c r="A43" s="75"/>
      <c r="B43" s="164"/>
      <c r="C43" s="199"/>
      <c r="D43" s="199"/>
      <c r="E43" s="199"/>
      <c r="F43" s="199"/>
      <c r="G43" s="199"/>
      <c r="H43" s="199"/>
      <c r="I43" s="75"/>
      <c r="J43" s="75"/>
      <c r="K43" s="75"/>
    </row>
    <row r="44" spans="1:11">
      <c r="A44" s="75"/>
      <c r="B44" s="164"/>
      <c r="C44" s="199"/>
      <c r="D44" s="199"/>
      <c r="E44" s="199"/>
      <c r="F44" s="199"/>
      <c r="G44" s="199"/>
      <c r="H44" s="199"/>
      <c r="I44" s="75"/>
      <c r="J44" s="75"/>
      <c r="K44" s="75"/>
    </row>
    <row r="45" spans="1:11">
      <c r="A45" s="75"/>
      <c r="B45" s="164"/>
      <c r="C45" s="199"/>
      <c r="D45" s="199"/>
      <c r="E45" s="199"/>
      <c r="F45" s="199"/>
      <c r="G45" s="199"/>
      <c r="H45" s="199"/>
      <c r="I45" s="75"/>
      <c r="J45" s="75"/>
      <c r="K45" s="75"/>
    </row>
    <row r="46" spans="1:11">
      <c r="A46" s="75"/>
      <c r="B46" s="164"/>
      <c r="C46" s="199"/>
      <c r="D46" s="199"/>
      <c r="E46" s="199"/>
      <c r="F46" s="199"/>
      <c r="G46" s="199"/>
      <c r="H46" s="199"/>
      <c r="I46" s="75"/>
      <c r="J46" s="75"/>
      <c r="K46" s="75"/>
    </row>
    <row r="47" spans="1:11">
      <c r="A47" s="75"/>
      <c r="B47" s="164"/>
      <c r="C47" s="199"/>
      <c r="D47" s="199"/>
      <c r="E47" s="199"/>
      <c r="F47" s="199"/>
      <c r="G47" s="199"/>
      <c r="H47" s="199"/>
      <c r="I47" s="75"/>
      <c r="J47" s="75"/>
      <c r="K47" s="75"/>
    </row>
    <row r="48" spans="1:11">
      <c r="A48" s="75"/>
      <c r="B48" s="164"/>
      <c r="C48" s="199"/>
      <c r="D48" s="199"/>
      <c r="E48" s="199"/>
      <c r="F48" s="199"/>
      <c r="G48" s="199"/>
      <c r="H48" s="199"/>
      <c r="I48" s="75"/>
      <c r="J48" s="75"/>
      <c r="K48" s="75"/>
    </row>
    <row r="49" spans="1:11">
      <c r="A49" s="75"/>
      <c r="B49" s="164"/>
      <c r="C49" s="199"/>
      <c r="D49" s="199"/>
      <c r="E49" s="199"/>
      <c r="F49" s="199"/>
      <c r="G49" s="199"/>
      <c r="H49" s="199"/>
      <c r="I49" s="75"/>
      <c r="J49" s="75"/>
      <c r="K49" s="75"/>
    </row>
    <row r="50" spans="1:11">
      <c r="A50" s="75"/>
      <c r="B50" s="164"/>
      <c r="C50" s="199"/>
      <c r="D50" s="199"/>
      <c r="E50" s="199"/>
      <c r="F50" s="199"/>
      <c r="G50" s="199"/>
      <c r="H50" s="199"/>
      <c r="I50" s="75"/>
      <c r="J50" s="75"/>
      <c r="K50" s="75"/>
    </row>
    <row r="51" spans="1:11">
      <c r="A51" s="75"/>
      <c r="B51" s="164"/>
      <c r="C51" s="199"/>
      <c r="D51" s="199"/>
      <c r="E51" s="199"/>
      <c r="F51" s="199"/>
      <c r="G51" s="199"/>
      <c r="H51" s="199"/>
      <c r="I51" s="75"/>
      <c r="J51" s="75"/>
      <c r="K51" s="75"/>
    </row>
    <row r="52" spans="1:11">
      <c r="A52" s="75"/>
      <c r="B52" s="164"/>
      <c r="C52" s="199"/>
      <c r="D52" s="199"/>
      <c r="E52" s="199"/>
      <c r="F52" s="199"/>
      <c r="G52" s="199"/>
      <c r="H52" s="199"/>
      <c r="I52" s="75"/>
      <c r="J52" s="75"/>
      <c r="K52" s="75"/>
    </row>
    <row r="53" spans="1:11">
      <c r="A53" s="75"/>
      <c r="B53" s="164"/>
      <c r="C53" s="199"/>
      <c r="D53" s="199"/>
      <c r="E53" s="199"/>
      <c r="F53" s="199"/>
      <c r="G53" s="199"/>
      <c r="H53" s="199"/>
      <c r="I53" s="75"/>
      <c r="J53" s="75"/>
      <c r="K53" s="75"/>
    </row>
    <row r="54" spans="1:11">
      <c r="A54" s="75"/>
      <c r="B54" s="164"/>
      <c r="C54" s="199"/>
      <c r="D54" s="199"/>
      <c r="E54" s="199"/>
      <c r="F54" s="199"/>
      <c r="G54" s="199"/>
      <c r="H54" s="199"/>
      <c r="I54" s="75"/>
      <c r="J54" s="75"/>
      <c r="K54" s="75"/>
    </row>
    <row r="55" spans="1:11">
      <c r="A55" s="75"/>
      <c r="B55" s="164"/>
      <c r="C55" s="199"/>
      <c r="D55" s="199"/>
      <c r="E55" s="199"/>
      <c r="F55" s="199"/>
      <c r="G55" s="199"/>
      <c r="H55" s="199"/>
      <c r="I55" s="75"/>
      <c r="J55" s="75"/>
      <c r="K55" s="75"/>
    </row>
    <row r="56" spans="1:11">
      <c r="A56" s="75"/>
      <c r="B56" s="164"/>
      <c r="C56" s="199"/>
      <c r="D56" s="199"/>
      <c r="E56" s="199"/>
      <c r="F56" s="199"/>
      <c r="G56" s="199"/>
      <c r="H56" s="199"/>
      <c r="I56" s="75"/>
      <c r="J56" s="75"/>
      <c r="K56" s="75"/>
    </row>
    <row r="57" spans="1:11">
      <c r="A57" s="75"/>
      <c r="B57" s="164"/>
      <c r="C57" s="199"/>
      <c r="D57" s="199"/>
      <c r="E57" s="199"/>
      <c r="F57" s="199"/>
      <c r="G57" s="199"/>
      <c r="H57" s="199"/>
      <c r="I57" s="75"/>
      <c r="J57" s="75"/>
      <c r="K57" s="75"/>
    </row>
    <row r="58" spans="1:11">
      <c r="A58" s="75"/>
      <c r="B58" s="164"/>
      <c r="C58" s="199"/>
      <c r="D58" s="199"/>
      <c r="E58" s="199"/>
      <c r="F58" s="199"/>
      <c r="G58" s="199"/>
      <c r="H58" s="199"/>
      <c r="I58" s="75"/>
      <c r="J58" s="75"/>
      <c r="K58" s="75"/>
    </row>
    <row r="59" spans="1:11">
      <c r="A59" s="75"/>
      <c r="B59" s="164"/>
      <c r="C59" s="199"/>
      <c r="D59" s="199"/>
      <c r="E59" s="199"/>
      <c r="F59" s="199"/>
      <c r="G59" s="199"/>
      <c r="H59" s="199"/>
      <c r="I59" s="75"/>
      <c r="J59" s="75"/>
      <c r="K59" s="75"/>
    </row>
    <row r="60" spans="1:11">
      <c r="A60" s="75"/>
      <c r="B60" s="164"/>
      <c r="C60" s="199"/>
      <c r="D60" s="199"/>
      <c r="E60" s="199"/>
      <c r="F60" s="199"/>
      <c r="G60" s="199"/>
      <c r="H60" s="199"/>
      <c r="I60" s="75"/>
      <c r="J60" s="75"/>
      <c r="K60" s="75"/>
    </row>
    <row r="61" spans="1:11">
      <c r="A61" s="75"/>
      <c r="B61" s="164"/>
      <c r="C61" s="199"/>
      <c r="D61" s="199"/>
      <c r="E61" s="199"/>
      <c r="F61" s="199"/>
      <c r="G61" s="199"/>
      <c r="H61" s="199"/>
      <c r="I61" s="75"/>
      <c r="J61" s="75"/>
      <c r="K61" s="75"/>
    </row>
    <row r="62" spans="1:11">
      <c r="A62" s="75"/>
      <c r="B62" s="164"/>
      <c r="C62" s="199"/>
      <c r="D62" s="199"/>
      <c r="E62" s="199"/>
      <c r="F62" s="199"/>
      <c r="G62" s="199"/>
      <c r="H62" s="199"/>
      <c r="I62" s="75"/>
      <c r="J62" s="75"/>
      <c r="K62" s="75"/>
    </row>
    <row r="63" spans="1:11">
      <c r="A63" s="75"/>
      <c r="B63" s="164"/>
      <c r="C63" s="199"/>
      <c r="D63" s="199"/>
      <c r="E63" s="199"/>
      <c r="F63" s="199"/>
      <c r="G63" s="199"/>
      <c r="H63" s="199"/>
      <c r="I63" s="75"/>
      <c r="J63" s="75"/>
      <c r="K63" s="75"/>
    </row>
    <row r="64" spans="1:11">
      <c r="A64" s="75"/>
      <c r="B64" s="164"/>
      <c r="C64" s="199"/>
      <c r="D64" s="199"/>
      <c r="E64" s="199"/>
      <c r="F64" s="199"/>
      <c r="G64" s="199"/>
      <c r="H64" s="199"/>
      <c r="I64" s="75"/>
      <c r="J64" s="75"/>
      <c r="K64" s="75"/>
    </row>
    <row r="65" spans="1:11">
      <c r="A65" s="75"/>
      <c r="B65" s="164"/>
      <c r="C65" s="199"/>
      <c r="D65" s="199"/>
      <c r="E65" s="199"/>
      <c r="F65" s="199"/>
      <c r="G65" s="199"/>
      <c r="H65" s="199"/>
      <c r="I65" s="75"/>
      <c r="J65" s="75"/>
      <c r="K65" s="75"/>
    </row>
    <row r="66" spans="1:11">
      <c r="A66" s="75"/>
      <c r="B66" s="164"/>
      <c r="C66" s="199"/>
      <c r="D66" s="199"/>
      <c r="E66" s="199"/>
      <c r="F66" s="199"/>
      <c r="G66" s="199"/>
      <c r="H66" s="199"/>
      <c r="I66" s="75"/>
      <c r="J66" s="75"/>
      <c r="K66" s="75"/>
    </row>
    <row r="67" spans="1:11">
      <c r="A67" s="75"/>
      <c r="B67" s="164"/>
      <c r="C67" s="199"/>
      <c r="D67" s="199"/>
      <c r="E67" s="199"/>
      <c r="F67" s="199"/>
      <c r="G67" s="199"/>
      <c r="H67" s="199"/>
      <c r="I67" s="75"/>
      <c r="J67" s="75"/>
      <c r="K67" s="75"/>
    </row>
    <row r="68" spans="1:11">
      <c r="A68" s="75"/>
      <c r="B68" s="164"/>
      <c r="C68" s="199"/>
      <c r="D68" s="199"/>
      <c r="E68" s="199"/>
      <c r="F68" s="199"/>
      <c r="G68" s="199"/>
      <c r="H68" s="199"/>
      <c r="I68" s="75"/>
      <c r="J68" s="75"/>
      <c r="K68" s="75"/>
    </row>
    <row r="69" spans="1:11">
      <c r="A69" s="75"/>
      <c r="B69" s="164"/>
      <c r="C69" s="199"/>
      <c r="D69" s="199"/>
      <c r="E69" s="199"/>
      <c r="F69" s="199"/>
      <c r="G69" s="199"/>
      <c r="H69" s="199"/>
      <c r="I69" s="75"/>
      <c r="J69" s="75"/>
      <c r="K69" s="75"/>
    </row>
    <row r="70" spans="1:11">
      <c r="A70" s="75"/>
      <c r="B70" s="164"/>
      <c r="C70" s="199"/>
      <c r="D70" s="199"/>
      <c r="E70" s="199"/>
      <c r="F70" s="199"/>
      <c r="G70" s="199"/>
      <c r="H70" s="199"/>
      <c r="I70" s="75"/>
      <c r="J70" s="75"/>
      <c r="K70" s="75"/>
    </row>
    <row r="71" spans="1:11">
      <c r="A71" s="75"/>
      <c r="B71" s="164"/>
      <c r="C71" s="199"/>
      <c r="D71" s="199"/>
      <c r="E71" s="199"/>
      <c r="F71" s="199"/>
      <c r="G71" s="199"/>
      <c r="H71" s="199"/>
      <c r="I71" s="75"/>
      <c r="J71" s="75"/>
      <c r="K71" s="75"/>
    </row>
    <row r="72" spans="1:11">
      <c r="A72" s="75"/>
      <c r="B72" s="164"/>
      <c r="C72" s="199"/>
      <c r="D72" s="199"/>
      <c r="E72" s="199"/>
      <c r="F72" s="199"/>
      <c r="G72" s="199"/>
      <c r="H72" s="199"/>
      <c r="I72" s="75"/>
      <c r="J72" s="75"/>
      <c r="K72" s="75"/>
    </row>
    <row r="73" spans="1:11">
      <c r="A73" s="75"/>
      <c r="B73" s="164"/>
      <c r="C73" s="199"/>
      <c r="D73" s="199"/>
      <c r="E73" s="199"/>
      <c r="F73" s="199"/>
      <c r="G73" s="199"/>
      <c r="H73" s="199"/>
      <c r="I73" s="75"/>
      <c r="J73" s="75"/>
      <c r="K73" s="75"/>
    </row>
    <row r="74" spans="1:11">
      <c r="A74" s="75"/>
      <c r="B74" s="164"/>
      <c r="C74" s="199"/>
      <c r="D74" s="199"/>
      <c r="E74" s="199"/>
      <c r="F74" s="199"/>
      <c r="G74" s="199"/>
      <c r="H74" s="199"/>
      <c r="I74" s="75"/>
      <c r="J74" s="75"/>
      <c r="K74" s="75"/>
    </row>
    <row r="75" spans="1:11">
      <c r="A75" s="75"/>
      <c r="B75" s="75"/>
      <c r="C75" s="405"/>
      <c r="D75" s="405"/>
      <c r="E75" s="405"/>
      <c r="F75" s="405"/>
      <c r="G75" s="405"/>
      <c r="H75" s="405"/>
      <c r="I75" s="75"/>
      <c r="J75" s="75"/>
      <c r="K75" s="75"/>
    </row>
    <row r="76" spans="1:11">
      <c r="A76" s="75"/>
      <c r="B76" s="199"/>
      <c r="C76" s="199"/>
      <c r="D76" s="199"/>
      <c r="E76" s="199"/>
      <c r="F76" s="199"/>
      <c r="G76" s="75"/>
      <c r="H76" s="75"/>
      <c r="I76" s="75"/>
      <c r="J76" s="75"/>
      <c r="K76" s="75"/>
    </row>
    <row r="77" spans="1:11">
      <c r="A77" s="75"/>
      <c r="B77" s="199"/>
      <c r="C77" s="199"/>
      <c r="D77" s="199"/>
      <c r="E77" s="199"/>
      <c r="F77" s="199"/>
      <c r="G77" s="75"/>
      <c r="H77" s="75"/>
      <c r="I77" s="75"/>
      <c r="J77" s="75"/>
      <c r="K77" s="75"/>
    </row>
    <row r="78" spans="1:11">
      <c r="A78" s="75"/>
      <c r="B78" s="199"/>
      <c r="C78" s="199"/>
      <c r="D78" s="199"/>
      <c r="E78" s="199"/>
      <c r="F78" s="199"/>
      <c r="G78" s="75"/>
      <c r="H78" s="75"/>
      <c r="I78" s="75"/>
      <c r="J78" s="75"/>
      <c r="K78" s="75"/>
    </row>
    <row r="79" spans="1:11">
      <c r="A79" s="75"/>
      <c r="B79" s="199"/>
      <c r="C79" s="199"/>
      <c r="D79" s="199"/>
      <c r="E79" s="199"/>
      <c r="F79" s="199"/>
      <c r="G79" s="75"/>
      <c r="H79" s="75"/>
      <c r="I79" s="75"/>
      <c r="J79" s="75"/>
      <c r="K79" s="75"/>
    </row>
    <row r="80" spans="1:11">
      <c r="A80" s="75"/>
      <c r="B80" s="199"/>
      <c r="C80" s="199"/>
      <c r="D80" s="199"/>
      <c r="E80" s="199"/>
      <c r="F80" s="199"/>
      <c r="G80" s="75"/>
      <c r="H80" s="75"/>
      <c r="I80" s="75"/>
      <c r="J80" s="75"/>
      <c r="K80" s="75"/>
    </row>
    <row r="81" spans="1:11">
      <c r="A81" s="75"/>
      <c r="B81" s="199"/>
      <c r="C81" s="199"/>
      <c r="D81" s="199"/>
      <c r="E81" s="199"/>
      <c r="F81" s="199"/>
      <c r="G81" s="75"/>
      <c r="H81" s="75"/>
      <c r="I81" s="75"/>
      <c r="J81" s="75"/>
      <c r="K81" s="75"/>
    </row>
    <row r="82" spans="1:11">
      <c r="A82" s="75"/>
      <c r="B82" s="199"/>
      <c r="C82" s="199"/>
      <c r="D82" s="199"/>
      <c r="E82" s="199"/>
      <c r="F82" s="199"/>
      <c r="G82" s="75"/>
      <c r="H82" s="75"/>
      <c r="I82" s="75"/>
      <c r="J82" s="75"/>
      <c r="K82" s="75"/>
    </row>
    <row r="83" spans="1:11">
      <c r="A83" s="75"/>
      <c r="B83" s="199"/>
      <c r="C83" s="199"/>
      <c r="D83" s="199"/>
      <c r="E83" s="199"/>
      <c r="F83" s="199"/>
      <c r="G83" s="75"/>
      <c r="H83" s="75"/>
      <c r="I83" s="75"/>
      <c r="J83" s="75"/>
      <c r="K83" s="75"/>
    </row>
    <row r="84" spans="1:11">
      <c r="A84" s="75"/>
      <c r="B84" s="406"/>
      <c r="C84" s="406"/>
      <c r="D84" s="406"/>
      <c r="E84" s="406"/>
      <c r="F84" s="406"/>
      <c r="G84" s="75"/>
      <c r="H84" s="75"/>
      <c r="I84" s="75"/>
      <c r="J84" s="75"/>
      <c r="K84" s="75"/>
    </row>
    <row r="85" spans="1:11">
      <c r="A85" s="75"/>
      <c r="B85" s="266"/>
      <c r="C85" s="199"/>
      <c r="D85" s="199"/>
      <c r="E85" s="199"/>
      <c r="F85" s="199"/>
      <c r="G85" s="75"/>
      <c r="H85" s="75"/>
      <c r="I85" s="75"/>
      <c r="J85" s="75"/>
      <c r="K85" s="75"/>
    </row>
    <row r="86" spans="1:11">
      <c r="A86" s="75"/>
      <c r="B86" s="266"/>
      <c r="C86" s="199"/>
      <c r="D86" s="199"/>
      <c r="E86" s="199"/>
      <c r="F86" s="199"/>
      <c r="G86" s="75"/>
      <c r="H86" s="75"/>
      <c r="I86" s="75"/>
      <c r="J86" s="75"/>
      <c r="K86" s="75"/>
    </row>
    <row r="87" spans="1:11">
      <c r="A87" s="75"/>
      <c r="B87" s="266"/>
      <c r="C87" s="199"/>
      <c r="D87" s="199"/>
      <c r="E87" s="199"/>
      <c r="F87" s="199"/>
      <c r="G87" s="75"/>
      <c r="H87" s="75"/>
      <c r="I87" s="75"/>
      <c r="J87" s="75"/>
      <c r="K87" s="75"/>
    </row>
    <row r="88" spans="1:11">
      <c r="A88" s="75"/>
      <c r="B88" s="266"/>
      <c r="C88" s="199"/>
      <c r="D88" s="199"/>
      <c r="E88" s="199"/>
      <c r="F88" s="199"/>
      <c r="G88" s="75"/>
      <c r="H88" s="75"/>
      <c r="I88" s="75"/>
      <c r="J88" s="75"/>
      <c r="K88" s="75"/>
    </row>
    <row r="89" spans="1:11">
      <c r="A89" s="75"/>
      <c r="B89" s="266"/>
      <c r="C89" s="199"/>
      <c r="D89" s="199"/>
      <c r="E89" s="199"/>
      <c r="F89" s="199"/>
      <c r="G89" s="75"/>
      <c r="H89" s="75"/>
      <c r="I89" s="75"/>
      <c r="J89" s="75"/>
      <c r="K89" s="75"/>
    </row>
    <row r="90" spans="1:11">
      <c r="A90" s="75"/>
      <c r="B90" s="75"/>
      <c r="C90" s="199"/>
      <c r="D90" s="199"/>
      <c r="E90" s="199"/>
      <c r="F90" s="199"/>
      <c r="G90" s="75"/>
      <c r="H90" s="75"/>
      <c r="I90" s="75"/>
      <c r="J90" s="75"/>
      <c r="K90" s="75"/>
    </row>
    <row r="91" spans="1:11">
      <c r="A91" s="75"/>
      <c r="B91" s="75"/>
      <c r="C91" s="199"/>
      <c r="D91" s="199"/>
      <c r="E91" s="199"/>
      <c r="F91" s="199"/>
      <c r="G91" s="75"/>
      <c r="H91" s="75"/>
      <c r="I91" s="75"/>
      <c r="J91" s="75"/>
      <c r="K91" s="75"/>
    </row>
    <row r="92" spans="1:11">
      <c r="A92" s="75"/>
      <c r="B92" s="75"/>
      <c r="C92" s="199"/>
      <c r="D92" s="199"/>
      <c r="E92" s="199"/>
      <c r="F92" s="199"/>
      <c r="G92" s="75"/>
      <c r="H92" s="75"/>
      <c r="I92" s="75"/>
      <c r="J92" s="75"/>
      <c r="K92" s="75"/>
    </row>
    <row r="93" spans="1:11">
      <c r="A93" s="75"/>
      <c r="B93" s="75"/>
      <c r="C93" s="199"/>
      <c r="D93" s="199"/>
      <c r="E93" s="199"/>
      <c r="F93" s="199"/>
      <c r="G93" s="75"/>
      <c r="H93" s="75"/>
      <c r="I93" s="75"/>
      <c r="J93" s="75"/>
      <c r="K93" s="75"/>
    </row>
    <row r="94" spans="1:11">
      <c r="A94" s="75"/>
      <c r="B94" s="75"/>
      <c r="C94" s="199"/>
      <c r="D94" s="199"/>
      <c r="E94" s="199"/>
      <c r="F94" s="199"/>
      <c r="G94" s="75"/>
      <c r="H94" s="75"/>
      <c r="I94" s="75"/>
      <c r="J94" s="75"/>
      <c r="K94" s="75"/>
    </row>
    <row r="95" spans="1:11">
      <c r="A95" s="75"/>
      <c r="B95" s="75"/>
      <c r="C95" s="199"/>
      <c r="D95" s="199"/>
      <c r="E95" s="199"/>
      <c r="F95" s="199"/>
      <c r="G95" s="75"/>
      <c r="H95" s="75"/>
      <c r="I95" s="75"/>
      <c r="J95" s="75"/>
      <c r="K95" s="75"/>
    </row>
    <row r="96" spans="1:11">
      <c r="A96" s="75"/>
      <c r="B96" s="75"/>
      <c r="C96" s="199"/>
      <c r="D96" s="199"/>
      <c r="E96" s="199"/>
      <c r="F96" s="199"/>
      <c r="G96" s="75"/>
      <c r="H96" s="75"/>
      <c r="I96" s="75"/>
      <c r="J96" s="75"/>
      <c r="K96" s="75"/>
    </row>
    <row r="97" spans="1:11">
      <c r="A97" s="75"/>
      <c r="B97" s="75"/>
      <c r="C97" s="199"/>
      <c r="D97" s="199"/>
      <c r="E97" s="199"/>
      <c r="F97" s="199"/>
      <c r="G97" s="75"/>
      <c r="H97" s="75"/>
      <c r="I97" s="75"/>
      <c r="J97" s="75"/>
      <c r="K97" s="75"/>
    </row>
    <row r="98" spans="1:11">
      <c r="A98" s="75"/>
      <c r="B98" s="75"/>
      <c r="C98" s="199"/>
      <c r="D98" s="199"/>
      <c r="E98" s="199"/>
      <c r="F98" s="199"/>
      <c r="G98" s="75"/>
      <c r="H98" s="75"/>
      <c r="I98" s="75"/>
      <c r="J98" s="75"/>
      <c r="K98" s="75"/>
    </row>
    <row r="99" spans="1:11">
      <c r="A99" s="75"/>
      <c r="B99" s="75"/>
      <c r="C99" s="199"/>
      <c r="D99" s="199"/>
      <c r="E99" s="199"/>
      <c r="F99" s="199"/>
      <c r="G99" s="75"/>
      <c r="H99" s="75"/>
      <c r="I99" s="75"/>
      <c r="J99" s="75"/>
      <c r="K99" s="75"/>
    </row>
    <row r="100" spans="1:11">
      <c r="A100" s="75"/>
      <c r="B100" s="75"/>
      <c r="C100" s="199"/>
      <c r="D100" s="199"/>
      <c r="E100" s="199"/>
      <c r="F100" s="199"/>
      <c r="G100" s="75"/>
      <c r="H100" s="75"/>
      <c r="I100" s="75"/>
      <c r="J100" s="75"/>
      <c r="K100" s="75"/>
    </row>
    <row r="101" spans="1:11">
      <c r="A101" s="75"/>
      <c r="B101" s="75"/>
      <c r="C101" s="199"/>
      <c r="D101" s="199"/>
      <c r="E101" s="199"/>
      <c r="F101" s="199"/>
      <c r="G101" s="75"/>
      <c r="H101" s="75"/>
      <c r="I101" s="75"/>
      <c r="J101" s="75"/>
      <c r="K101" s="75"/>
    </row>
    <row r="102" spans="1:11">
      <c r="A102" s="75"/>
      <c r="B102" s="75"/>
      <c r="C102" s="199"/>
      <c r="D102" s="199"/>
      <c r="E102" s="199"/>
      <c r="F102" s="199"/>
      <c r="G102" s="75"/>
      <c r="H102" s="75"/>
      <c r="I102" s="75"/>
      <c r="J102" s="75"/>
      <c r="K102" s="75"/>
    </row>
    <row r="103" spans="1:11">
      <c r="A103" s="75"/>
      <c r="B103" s="75"/>
      <c r="C103" s="199"/>
      <c r="D103" s="199"/>
      <c r="E103" s="199"/>
      <c r="F103" s="199"/>
      <c r="G103" s="75"/>
      <c r="H103" s="75"/>
      <c r="I103" s="75"/>
      <c r="J103" s="75"/>
      <c r="K103" s="75"/>
    </row>
    <row r="104" spans="1:11">
      <c r="A104" s="75"/>
      <c r="B104" s="75"/>
      <c r="C104" s="199"/>
      <c r="D104" s="199"/>
      <c r="E104" s="199"/>
      <c r="F104" s="199"/>
      <c r="G104" s="75"/>
      <c r="H104" s="75"/>
      <c r="I104" s="75"/>
      <c r="J104" s="75"/>
      <c r="K104" s="75"/>
    </row>
    <row r="105" spans="1:11">
      <c r="A105" s="75"/>
      <c r="B105" s="75"/>
      <c r="C105" s="199"/>
      <c r="D105" s="199"/>
      <c r="E105" s="199"/>
      <c r="F105" s="199"/>
      <c r="G105" s="75"/>
      <c r="H105" s="75"/>
      <c r="I105" s="75"/>
      <c r="J105" s="75"/>
      <c r="K105" s="75"/>
    </row>
    <row r="106" spans="1:11">
      <c r="A106" s="75"/>
      <c r="B106" s="75"/>
      <c r="C106" s="199"/>
      <c r="D106" s="199"/>
      <c r="E106" s="199"/>
      <c r="F106" s="199"/>
      <c r="G106" s="75"/>
      <c r="H106" s="75"/>
      <c r="I106" s="75"/>
      <c r="J106" s="75"/>
      <c r="K106" s="75"/>
    </row>
    <row r="107" spans="1:11">
      <c r="A107" s="75"/>
      <c r="B107" s="75"/>
      <c r="C107" s="199"/>
      <c r="D107" s="199"/>
      <c r="E107" s="199"/>
      <c r="F107" s="199"/>
      <c r="G107" s="75"/>
      <c r="H107" s="75"/>
      <c r="I107" s="75"/>
      <c r="J107" s="75"/>
      <c r="K107" s="75"/>
    </row>
    <row r="108" spans="1:11">
      <c r="A108" s="75"/>
      <c r="B108" s="75"/>
      <c r="C108" s="199"/>
      <c r="D108" s="199"/>
      <c r="E108" s="199"/>
      <c r="F108" s="199"/>
      <c r="G108" s="75"/>
      <c r="H108" s="75"/>
      <c r="I108" s="75"/>
      <c r="J108" s="75"/>
      <c r="K108" s="75"/>
    </row>
    <row r="109" spans="1:11">
      <c r="A109" s="75"/>
      <c r="B109" s="75"/>
      <c r="C109" s="199"/>
      <c r="D109" s="199"/>
      <c r="E109" s="199"/>
      <c r="F109" s="199"/>
      <c r="G109" s="75"/>
      <c r="H109" s="75"/>
      <c r="I109" s="75"/>
      <c r="J109" s="75"/>
      <c r="K109" s="75"/>
    </row>
    <row r="110" spans="1:11">
      <c r="A110" s="75"/>
      <c r="B110" s="75"/>
      <c r="C110" s="199"/>
      <c r="D110" s="199"/>
      <c r="E110" s="199"/>
      <c r="F110" s="199"/>
      <c r="G110" s="75"/>
      <c r="H110" s="75"/>
      <c r="I110" s="75"/>
      <c r="J110" s="75"/>
      <c r="K110" s="75"/>
    </row>
    <row r="111" spans="1:11">
      <c r="A111" s="75"/>
      <c r="B111" s="75"/>
      <c r="C111" s="199"/>
      <c r="D111" s="199"/>
      <c r="E111" s="199"/>
      <c r="F111" s="199"/>
      <c r="G111" s="75"/>
      <c r="H111" s="75"/>
      <c r="I111" s="75"/>
      <c r="J111" s="75"/>
      <c r="K111" s="75"/>
    </row>
    <row r="112" spans="1:11">
      <c r="A112" s="75"/>
      <c r="B112" s="75"/>
      <c r="C112" s="199"/>
      <c r="D112" s="199"/>
      <c r="E112" s="199"/>
      <c r="F112" s="199"/>
      <c r="G112" s="75"/>
      <c r="H112" s="75"/>
      <c r="I112" s="75"/>
      <c r="J112" s="75"/>
      <c r="K112" s="75"/>
    </row>
    <row r="113" spans="1:11">
      <c r="A113" s="75"/>
      <c r="B113" s="75"/>
      <c r="C113" s="199"/>
      <c r="D113" s="199"/>
      <c r="E113" s="199"/>
      <c r="F113" s="199"/>
      <c r="G113" s="75"/>
      <c r="H113" s="75"/>
      <c r="I113" s="75"/>
      <c r="J113" s="75"/>
      <c r="K113" s="75"/>
    </row>
    <row r="114" spans="1:11">
      <c r="A114" s="75"/>
      <c r="B114" s="75"/>
      <c r="C114" s="199"/>
      <c r="D114" s="199"/>
      <c r="E114" s="199"/>
      <c r="F114" s="199"/>
      <c r="G114" s="75"/>
      <c r="H114" s="75"/>
      <c r="I114" s="75"/>
      <c r="J114" s="75"/>
      <c r="K114" s="75"/>
    </row>
    <row r="115" spans="1:11">
      <c r="A115" s="75"/>
      <c r="B115" s="75"/>
      <c r="C115" s="199"/>
      <c r="D115" s="199"/>
      <c r="E115" s="199"/>
      <c r="F115" s="199"/>
      <c r="G115" s="75"/>
      <c r="H115" s="75"/>
      <c r="I115" s="75"/>
      <c r="J115" s="75"/>
      <c r="K115" s="75"/>
    </row>
    <row r="116" spans="1:11">
      <c r="A116" s="75"/>
      <c r="B116" s="75"/>
      <c r="C116" s="199"/>
      <c r="D116" s="199"/>
      <c r="E116" s="199"/>
      <c r="F116" s="199"/>
      <c r="G116" s="75"/>
      <c r="H116" s="75"/>
      <c r="I116" s="75"/>
      <c r="J116" s="75"/>
      <c r="K116" s="75"/>
    </row>
    <row r="117" spans="1:11">
      <c r="A117" s="75"/>
      <c r="B117" s="75"/>
      <c r="C117" s="199"/>
      <c r="D117" s="199"/>
      <c r="E117" s="199"/>
      <c r="F117" s="199"/>
      <c r="G117" s="75"/>
      <c r="H117" s="75"/>
      <c r="I117" s="75"/>
      <c r="J117" s="75"/>
      <c r="K117" s="75"/>
    </row>
    <row r="118" spans="1:11">
      <c r="A118" s="75"/>
      <c r="B118" s="75"/>
      <c r="C118" s="199"/>
      <c r="D118" s="199"/>
      <c r="E118" s="199"/>
      <c r="F118" s="199"/>
      <c r="G118" s="75"/>
      <c r="H118" s="75"/>
      <c r="I118" s="75"/>
      <c r="J118" s="75"/>
      <c r="K118" s="75"/>
    </row>
    <row r="119" spans="1:11">
      <c r="A119" s="75"/>
      <c r="B119" s="75"/>
      <c r="C119" s="199"/>
      <c r="D119" s="199"/>
      <c r="E119" s="199"/>
      <c r="F119" s="199"/>
      <c r="G119" s="75"/>
      <c r="H119" s="75"/>
      <c r="I119" s="75"/>
      <c r="J119" s="75"/>
      <c r="K119" s="75"/>
    </row>
    <row r="120" spans="1:11">
      <c r="A120" s="75"/>
      <c r="B120" s="75"/>
      <c r="C120" s="199"/>
      <c r="D120" s="199"/>
      <c r="E120" s="199"/>
      <c r="F120" s="199"/>
      <c r="G120" s="75"/>
      <c r="H120" s="75"/>
      <c r="I120" s="75"/>
      <c r="J120" s="75"/>
      <c r="K120" s="75"/>
    </row>
    <row r="121" spans="1:11">
      <c r="A121" s="75"/>
      <c r="B121" s="75"/>
      <c r="C121" s="199"/>
      <c r="D121" s="199"/>
      <c r="E121" s="199"/>
      <c r="F121" s="199"/>
      <c r="G121" s="75"/>
      <c r="H121" s="75"/>
      <c r="I121" s="75"/>
      <c r="J121" s="75"/>
      <c r="K121" s="75"/>
    </row>
    <row r="122" spans="1:11">
      <c r="A122" s="75"/>
      <c r="B122" s="75"/>
      <c r="C122" s="199"/>
      <c r="D122" s="199"/>
      <c r="E122" s="199"/>
      <c r="F122" s="199"/>
      <c r="G122" s="75"/>
      <c r="H122" s="75"/>
      <c r="I122" s="75"/>
      <c r="J122" s="75"/>
      <c r="K122" s="75"/>
    </row>
    <row r="123" spans="1:11">
      <c r="A123" s="75"/>
      <c r="B123" s="75"/>
      <c r="C123" s="199"/>
      <c r="D123" s="199"/>
      <c r="E123" s="199"/>
      <c r="F123" s="199"/>
      <c r="G123" s="75"/>
      <c r="H123" s="75"/>
      <c r="I123" s="75"/>
      <c r="J123" s="75"/>
      <c r="K123" s="75"/>
    </row>
    <row r="124" spans="1:11">
      <c r="A124" s="75"/>
      <c r="B124" s="75"/>
      <c r="C124" s="199"/>
      <c r="D124" s="199"/>
      <c r="E124" s="199"/>
      <c r="F124" s="199"/>
      <c r="G124" s="75"/>
      <c r="H124" s="75"/>
      <c r="I124" s="75"/>
      <c r="J124" s="75"/>
      <c r="K124" s="75"/>
    </row>
    <row r="125" spans="1:11">
      <c r="A125" s="75"/>
      <c r="B125" s="75"/>
      <c r="C125" s="199"/>
      <c r="D125" s="199"/>
      <c r="E125" s="199"/>
      <c r="F125" s="199"/>
      <c r="G125" s="75"/>
      <c r="H125" s="75"/>
      <c r="I125" s="75"/>
      <c r="J125" s="75"/>
      <c r="K125" s="75"/>
    </row>
    <row r="126" spans="1:11">
      <c r="A126" s="75"/>
      <c r="B126" s="75"/>
      <c r="C126" s="199"/>
      <c r="D126" s="199"/>
      <c r="E126" s="199"/>
      <c r="F126" s="199"/>
      <c r="G126" s="75"/>
      <c r="H126" s="75"/>
      <c r="I126" s="75"/>
      <c r="J126" s="75"/>
      <c r="K126" s="75"/>
    </row>
    <row r="127" spans="1:11">
      <c r="A127" s="75"/>
      <c r="B127" s="75"/>
      <c r="C127" s="199"/>
      <c r="D127" s="199"/>
      <c r="E127" s="199"/>
      <c r="F127" s="199"/>
      <c r="G127" s="75"/>
      <c r="H127" s="75"/>
      <c r="I127" s="75"/>
      <c r="J127" s="75"/>
      <c r="K127" s="75"/>
    </row>
    <row r="128" spans="1:11">
      <c r="A128" s="75"/>
      <c r="B128" s="75"/>
      <c r="C128" s="199"/>
      <c r="D128" s="199"/>
      <c r="E128" s="199"/>
      <c r="F128" s="199"/>
      <c r="G128" s="75"/>
      <c r="H128" s="75"/>
      <c r="I128" s="75"/>
      <c r="J128" s="75"/>
      <c r="K128" s="75"/>
    </row>
    <row r="129" spans="1:11">
      <c r="A129" s="75"/>
      <c r="B129" s="75"/>
      <c r="C129" s="199"/>
      <c r="D129" s="199"/>
      <c r="E129" s="199"/>
      <c r="F129" s="199"/>
      <c r="G129" s="75"/>
      <c r="H129" s="75"/>
      <c r="I129" s="75"/>
      <c r="J129" s="75"/>
      <c r="K129" s="75"/>
    </row>
    <row r="130" spans="1:11">
      <c r="A130" s="75"/>
      <c r="B130" s="75"/>
      <c r="C130" s="199"/>
      <c r="D130" s="199"/>
      <c r="E130" s="199"/>
      <c r="F130" s="199"/>
      <c r="G130" s="75"/>
      <c r="H130" s="75"/>
      <c r="I130" s="75"/>
      <c r="J130" s="75"/>
      <c r="K130" s="75"/>
    </row>
    <row r="131" spans="1:11">
      <c r="A131" s="75"/>
      <c r="B131" s="75"/>
      <c r="C131" s="199"/>
      <c r="D131" s="199"/>
      <c r="E131" s="199"/>
      <c r="F131" s="199"/>
      <c r="G131" s="75"/>
      <c r="H131" s="75"/>
      <c r="I131" s="75"/>
      <c r="J131" s="75"/>
      <c r="K131" s="75"/>
    </row>
    <row r="132" spans="1:11">
      <c r="A132" s="75"/>
      <c r="B132" s="75"/>
      <c r="C132" s="199"/>
      <c r="D132" s="199"/>
      <c r="E132" s="199"/>
      <c r="F132" s="199"/>
      <c r="G132" s="75"/>
      <c r="H132" s="75"/>
      <c r="I132" s="75"/>
      <c r="J132" s="75"/>
      <c r="K132" s="75"/>
    </row>
    <row r="133" spans="1:11">
      <c r="A133" s="75"/>
      <c r="B133" s="75"/>
      <c r="C133" s="199"/>
      <c r="D133" s="199"/>
      <c r="E133" s="199"/>
      <c r="F133" s="199"/>
      <c r="G133" s="75"/>
      <c r="H133" s="75"/>
      <c r="I133" s="75"/>
      <c r="J133" s="75"/>
      <c r="K133" s="75"/>
    </row>
    <row r="134" spans="1:11">
      <c r="A134" s="75"/>
      <c r="B134" s="75"/>
      <c r="C134" s="199"/>
      <c r="D134" s="199"/>
      <c r="E134" s="199"/>
      <c r="F134" s="199"/>
      <c r="G134" s="75"/>
      <c r="H134" s="75"/>
      <c r="I134" s="75"/>
      <c r="J134" s="75"/>
      <c r="K134" s="75"/>
    </row>
    <row r="135" spans="1:11">
      <c r="A135" s="75"/>
      <c r="B135" s="75"/>
      <c r="C135" s="199"/>
      <c r="D135" s="199"/>
      <c r="E135" s="199"/>
      <c r="F135" s="199"/>
      <c r="G135" s="75"/>
      <c r="H135" s="75"/>
      <c r="I135" s="75"/>
      <c r="J135" s="75"/>
      <c r="K135" s="75"/>
    </row>
    <row r="136" spans="1:11">
      <c r="A136" s="75"/>
      <c r="B136" s="75"/>
      <c r="C136" s="199"/>
      <c r="D136" s="199"/>
      <c r="E136" s="199"/>
      <c r="F136" s="199"/>
      <c r="G136" s="75"/>
      <c r="H136" s="75"/>
      <c r="I136" s="75"/>
      <c r="J136" s="75"/>
      <c r="K136" s="75"/>
    </row>
    <row r="137" spans="1:11">
      <c r="A137" s="75"/>
      <c r="B137" s="75"/>
      <c r="C137" s="199"/>
      <c r="D137" s="199"/>
      <c r="E137" s="199"/>
      <c r="F137" s="199"/>
      <c r="G137" s="75"/>
      <c r="H137" s="75"/>
      <c r="I137" s="75"/>
      <c r="J137" s="75"/>
      <c r="K137" s="75"/>
    </row>
    <row r="138" spans="1:11">
      <c r="A138" s="75"/>
      <c r="B138" s="75"/>
      <c r="C138" s="199"/>
      <c r="D138" s="199"/>
      <c r="E138" s="199"/>
      <c r="F138" s="199"/>
      <c r="G138" s="75"/>
      <c r="H138" s="75"/>
      <c r="I138" s="75"/>
      <c r="J138" s="75"/>
      <c r="K138" s="75"/>
    </row>
    <row r="139" spans="1:11">
      <c r="A139" s="75"/>
      <c r="B139" s="75"/>
      <c r="C139" s="199"/>
      <c r="D139" s="199"/>
      <c r="E139" s="199"/>
      <c r="F139" s="199"/>
      <c r="G139" s="75"/>
      <c r="H139" s="75"/>
      <c r="I139" s="75"/>
      <c r="J139" s="75"/>
      <c r="K139" s="75"/>
    </row>
    <row r="140" spans="1:11">
      <c r="A140" s="75"/>
      <c r="B140" s="75"/>
      <c r="C140" s="199"/>
      <c r="D140" s="199"/>
      <c r="E140" s="199"/>
      <c r="F140" s="199"/>
      <c r="G140" s="75"/>
      <c r="H140" s="75"/>
      <c r="I140" s="75"/>
      <c r="J140" s="75"/>
      <c r="K140" s="75"/>
    </row>
    <row r="141" spans="1:11">
      <c r="A141" s="75"/>
      <c r="B141" s="75"/>
      <c r="C141" s="199"/>
      <c r="D141" s="199"/>
      <c r="E141" s="199"/>
      <c r="F141" s="199"/>
      <c r="G141" s="75"/>
      <c r="H141" s="75"/>
      <c r="I141" s="75"/>
      <c r="J141" s="75"/>
      <c r="K141" s="75"/>
    </row>
    <row r="142" spans="1:11">
      <c r="A142" s="75"/>
      <c r="B142" s="75"/>
      <c r="C142" s="199"/>
      <c r="D142" s="199"/>
      <c r="E142" s="199"/>
      <c r="F142" s="199"/>
      <c r="G142" s="75"/>
      <c r="H142" s="75"/>
      <c r="I142" s="75"/>
      <c r="J142" s="75"/>
      <c r="K142" s="75"/>
    </row>
    <row r="143" spans="1:11">
      <c r="A143" s="75"/>
      <c r="B143" s="75"/>
      <c r="C143" s="199"/>
      <c r="D143" s="199"/>
      <c r="E143" s="199"/>
      <c r="F143" s="199"/>
      <c r="G143" s="75"/>
      <c r="H143" s="75"/>
      <c r="I143" s="75"/>
      <c r="J143" s="75"/>
      <c r="K143" s="75"/>
    </row>
    <row r="144" spans="1:11">
      <c r="A144" s="75"/>
      <c r="B144" s="75"/>
      <c r="C144" s="199"/>
      <c r="D144" s="199"/>
      <c r="E144" s="199"/>
      <c r="F144" s="199"/>
      <c r="G144" s="75"/>
      <c r="H144" s="75"/>
      <c r="I144" s="75"/>
      <c r="J144" s="75"/>
      <c r="K144" s="75"/>
    </row>
    <row r="145" spans="1:11">
      <c r="A145" s="75"/>
      <c r="B145" s="75"/>
      <c r="C145" s="199"/>
      <c r="D145" s="199"/>
      <c r="E145" s="199"/>
      <c r="F145" s="199"/>
      <c r="G145" s="75"/>
      <c r="H145" s="75"/>
      <c r="I145" s="75"/>
      <c r="J145" s="75"/>
      <c r="K145" s="75"/>
    </row>
    <row r="146" spans="1:11">
      <c r="A146" s="75"/>
      <c r="B146" s="75"/>
      <c r="C146" s="199"/>
      <c r="D146" s="199"/>
      <c r="E146" s="199"/>
      <c r="F146" s="199"/>
      <c r="G146" s="75"/>
      <c r="H146" s="75"/>
      <c r="I146" s="75"/>
      <c r="J146" s="75"/>
      <c r="K146" s="75"/>
    </row>
    <row r="147" spans="1:11">
      <c r="A147" s="75"/>
      <c r="B147" s="75"/>
      <c r="C147" s="199"/>
      <c r="D147" s="199"/>
      <c r="E147" s="199"/>
      <c r="F147" s="199"/>
      <c r="G147" s="75"/>
      <c r="H147" s="75"/>
      <c r="I147" s="75"/>
      <c r="J147" s="75"/>
      <c r="K147" s="75"/>
    </row>
    <row r="148" spans="1:11">
      <c r="A148" s="75"/>
      <c r="B148" s="75"/>
      <c r="C148" s="199"/>
      <c r="D148" s="199"/>
      <c r="E148" s="199"/>
      <c r="F148" s="199"/>
      <c r="G148" s="75"/>
      <c r="H148" s="75"/>
      <c r="I148" s="75"/>
      <c r="J148" s="75"/>
      <c r="K148" s="75"/>
    </row>
    <row r="149" spans="1:11">
      <c r="A149" s="75"/>
      <c r="B149" s="75"/>
      <c r="C149" s="199"/>
      <c r="D149" s="199"/>
      <c r="E149" s="199"/>
      <c r="F149" s="199"/>
      <c r="G149" s="75"/>
      <c r="H149" s="75"/>
      <c r="I149" s="75"/>
      <c r="J149" s="75"/>
      <c r="K149" s="75"/>
    </row>
    <row r="150" spans="1:11">
      <c r="A150" s="75"/>
      <c r="B150" s="75"/>
      <c r="C150" s="199"/>
      <c r="D150" s="199"/>
      <c r="E150" s="199"/>
      <c r="F150" s="199"/>
      <c r="G150" s="75"/>
      <c r="H150" s="75"/>
      <c r="I150" s="75"/>
      <c r="J150" s="75"/>
      <c r="K150" s="75"/>
    </row>
    <row r="151" spans="1:11">
      <c r="A151" s="75"/>
      <c r="B151" s="75"/>
      <c r="C151" s="199"/>
      <c r="D151" s="199"/>
      <c r="E151" s="199"/>
      <c r="F151" s="199"/>
      <c r="G151" s="75"/>
      <c r="H151" s="75"/>
      <c r="I151" s="75"/>
      <c r="J151" s="75"/>
      <c r="K151" s="75"/>
    </row>
    <row r="152" spans="1:11">
      <c r="A152" s="75"/>
      <c r="B152" s="75"/>
      <c r="C152" s="199"/>
      <c r="D152" s="199"/>
      <c r="E152" s="199"/>
      <c r="F152" s="199"/>
      <c r="G152" s="75"/>
      <c r="H152" s="75"/>
      <c r="I152" s="75"/>
      <c r="J152" s="75"/>
      <c r="K152" s="75"/>
    </row>
    <row r="153" spans="1:11">
      <c r="A153" s="75"/>
      <c r="B153" s="75"/>
      <c r="C153" s="199"/>
      <c r="D153" s="199"/>
      <c r="E153" s="199"/>
      <c r="F153" s="199"/>
      <c r="G153" s="75"/>
      <c r="H153" s="75"/>
      <c r="I153" s="75"/>
      <c r="J153" s="75"/>
      <c r="K153" s="75"/>
    </row>
    <row r="154" spans="1:11">
      <c r="A154" s="75"/>
      <c r="B154" s="75"/>
      <c r="C154" s="199"/>
      <c r="D154" s="199"/>
      <c r="E154" s="199"/>
      <c r="F154" s="199"/>
      <c r="G154" s="75"/>
      <c r="H154" s="75"/>
      <c r="I154" s="75"/>
      <c r="J154" s="75"/>
      <c r="K154" s="75"/>
    </row>
    <row r="155" spans="1:11">
      <c r="A155" s="75"/>
      <c r="B155" s="75"/>
      <c r="C155" s="199"/>
      <c r="D155" s="199"/>
      <c r="E155" s="199"/>
      <c r="F155" s="199"/>
      <c r="G155" s="75"/>
      <c r="H155" s="75"/>
      <c r="I155" s="75"/>
      <c r="J155" s="75"/>
      <c r="K155" s="75"/>
    </row>
    <row r="156" spans="1:11">
      <c r="A156" s="75"/>
      <c r="B156" s="75"/>
      <c r="C156" s="199"/>
      <c r="D156" s="199"/>
      <c r="E156" s="199"/>
      <c r="F156" s="199"/>
      <c r="G156" s="75"/>
      <c r="H156" s="75"/>
      <c r="I156" s="75"/>
      <c r="J156" s="75"/>
      <c r="K156" s="75"/>
    </row>
    <row r="157" spans="1:11">
      <c r="A157" s="75"/>
      <c r="B157" s="75"/>
      <c r="C157" s="199"/>
      <c r="D157" s="199"/>
      <c r="E157" s="199"/>
      <c r="F157" s="199"/>
      <c r="G157" s="75"/>
      <c r="H157" s="75"/>
      <c r="I157" s="75"/>
      <c r="J157" s="75"/>
      <c r="K157" s="75"/>
    </row>
    <row r="158" spans="1:11">
      <c r="A158" s="75"/>
      <c r="B158" s="75"/>
      <c r="C158" s="199"/>
      <c r="D158" s="199"/>
      <c r="E158" s="199"/>
      <c r="F158" s="199"/>
      <c r="G158" s="75"/>
      <c r="H158" s="75"/>
      <c r="I158" s="75"/>
      <c r="J158" s="75"/>
      <c r="K158" s="75"/>
    </row>
    <row r="159" spans="1:11">
      <c r="A159" s="75"/>
      <c r="B159" s="75"/>
      <c r="C159" s="199"/>
      <c r="D159" s="199"/>
      <c r="E159" s="199"/>
      <c r="F159" s="199"/>
      <c r="G159" s="75"/>
      <c r="H159" s="75"/>
      <c r="I159" s="75"/>
      <c r="J159" s="75"/>
      <c r="K159" s="75"/>
    </row>
    <row r="160" spans="1:11">
      <c r="A160" s="75"/>
      <c r="B160" s="75"/>
      <c r="C160" s="199"/>
      <c r="D160" s="199"/>
      <c r="E160" s="199"/>
      <c r="F160" s="199"/>
      <c r="G160" s="75"/>
      <c r="H160" s="75"/>
      <c r="I160" s="75"/>
      <c r="J160" s="75"/>
      <c r="K160" s="75"/>
    </row>
    <row r="161" spans="1:11">
      <c r="A161" s="75"/>
      <c r="B161" s="75"/>
      <c r="C161" s="199"/>
      <c r="D161" s="199"/>
      <c r="E161" s="199"/>
      <c r="F161" s="199"/>
      <c r="G161" s="75"/>
      <c r="H161" s="75"/>
      <c r="I161" s="75"/>
      <c r="J161" s="75"/>
      <c r="K161" s="75"/>
    </row>
    <row r="162" spans="1:11">
      <c r="A162" s="75"/>
      <c r="B162" s="75"/>
      <c r="C162" s="199"/>
      <c r="D162" s="199"/>
      <c r="E162" s="199"/>
      <c r="F162" s="199"/>
      <c r="G162" s="75"/>
      <c r="H162" s="75"/>
      <c r="I162" s="75"/>
      <c r="J162" s="75"/>
      <c r="K162" s="75"/>
    </row>
    <row r="163" spans="1:11">
      <c r="A163" s="75"/>
      <c r="B163" s="75"/>
      <c r="C163" s="199"/>
      <c r="D163" s="199"/>
      <c r="E163" s="199"/>
      <c r="F163" s="199"/>
      <c r="G163" s="75"/>
      <c r="H163" s="75"/>
      <c r="I163" s="75"/>
      <c r="J163" s="75"/>
      <c r="K163" s="75"/>
    </row>
    <row r="164" spans="1:11">
      <c r="A164" s="75"/>
      <c r="B164" s="75"/>
      <c r="C164" s="199"/>
      <c r="D164" s="199"/>
      <c r="E164" s="199"/>
      <c r="F164" s="199"/>
      <c r="G164" s="75"/>
      <c r="H164" s="75"/>
      <c r="I164" s="75"/>
      <c r="J164" s="75"/>
      <c r="K164" s="75"/>
    </row>
    <row r="165" spans="1:11">
      <c r="A165" s="75"/>
      <c r="B165" s="75"/>
      <c r="C165" s="199"/>
      <c r="D165" s="199"/>
      <c r="E165" s="199"/>
      <c r="F165" s="199"/>
      <c r="G165" s="75"/>
      <c r="H165" s="75"/>
      <c r="I165" s="75"/>
      <c r="J165" s="75"/>
      <c r="K165" s="75"/>
    </row>
    <row r="166" spans="1:11">
      <c r="A166" s="75"/>
      <c r="B166" s="75"/>
      <c r="C166" s="199"/>
      <c r="D166" s="199"/>
      <c r="E166" s="199"/>
      <c r="F166" s="199"/>
      <c r="G166" s="75"/>
      <c r="H166" s="75"/>
      <c r="I166" s="75"/>
      <c r="J166" s="75"/>
      <c r="K166" s="75"/>
    </row>
    <row r="167" spans="1:11">
      <c r="A167" s="75"/>
      <c r="B167" s="75"/>
      <c r="C167" s="199"/>
      <c r="D167" s="199"/>
      <c r="E167" s="199"/>
      <c r="F167" s="199"/>
      <c r="G167" s="75"/>
      <c r="H167" s="75"/>
      <c r="I167" s="75"/>
      <c r="J167" s="75"/>
      <c r="K167" s="75"/>
    </row>
    <row r="168" spans="1:11">
      <c r="A168" s="75"/>
      <c r="B168" s="75"/>
      <c r="C168" s="199"/>
      <c r="D168" s="199"/>
      <c r="E168" s="199"/>
      <c r="F168" s="199"/>
      <c r="G168" s="75"/>
      <c r="H168" s="75"/>
      <c r="I168" s="75"/>
      <c r="J168" s="75"/>
      <c r="K168" s="75"/>
    </row>
    <row r="169" spans="1:11">
      <c r="A169" s="75"/>
      <c r="B169" s="75"/>
      <c r="C169" s="199"/>
      <c r="D169" s="199"/>
      <c r="E169" s="199"/>
      <c r="F169" s="199"/>
      <c r="G169" s="75"/>
      <c r="H169" s="75"/>
      <c r="I169" s="75"/>
      <c r="J169" s="75"/>
      <c r="K169" s="75"/>
    </row>
    <row r="170" spans="1:11">
      <c r="A170" s="75"/>
      <c r="B170" s="75"/>
      <c r="C170" s="199"/>
      <c r="D170" s="199"/>
      <c r="E170" s="199"/>
      <c r="F170" s="199"/>
      <c r="G170" s="75"/>
      <c r="H170" s="75"/>
      <c r="I170" s="75"/>
      <c r="J170" s="75"/>
      <c r="K170" s="75"/>
    </row>
    <row r="171" spans="1:11">
      <c r="A171" s="75"/>
      <c r="B171" s="75"/>
      <c r="C171" s="199"/>
      <c r="D171" s="199"/>
      <c r="E171" s="199"/>
      <c r="F171" s="199"/>
      <c r="G171" s="75"/>
      <c r="H171" s="75"/>
      <c r="I171" s="75"/>
      <c r="J171" s="75"/>
      <c r="K171" s="75"/>
    </row>
    <row r="172" spans="1:11">
      <c r="A172" s="75"/>
      <c r="B172" s="75"/>
      <c r="C172" s="199"/>
      <c r="D172" s="199"/>
      <c r="E172" s="199"/>
      <c r="F172" s="199"/>
      <c r="G172" s="75"/>
      <c r="H172" s="75"/>
      <c r="I172" s="75"/>
      <c r="J172" s="75"/>
      <c r="K172" s="75"/>
    </row>
    <row r="173" spans="1:11">
      <c r="A173" s="75"/>
      <c r="B173" s="75"/>
      <c r="C173" s="199"/>
      <c r="D173" s="199"/>
      <c r="E173" s="199"/>
      <c r="F173" s="199"/>
      <c r="G173" s="75"/>
      <c r="H173" s="75"/>
      <c r="I173" s="75"/>
      <c r="J173" s="75"/>
      <c r="K173" s="75"/>
    </row>
    <row r="174" spans="1:11">
      <c r="A174" s="75"/>
      <c r="B174" s="75"/>
      <c r="C174" s="199"/>
      <c r="D174" s="199"/>
      <c r="E174" s="199"/>
      <c r="F174" s="199"/>
      <c r="G174" s="75"/>
      <c r="H174" s="75"/>
      <c r="I174" s="75"/>
      <c r="J174" s="75"/>
      <c r="K174" s="75"/>
    </row>
    <row r="175" spans="1:11">
      <c r="A175" s="75"/>
      <c r="B175" s="75"/>
      <c r="C175" s="199"/>
      <c r="D175" s="199"/>
      <c r="E175" s="199"/>
      <c r="F175" s="199"/>
      <c r="G175" s="75"/>
      <c r="H175" s="75"/>
      <c r="I175" s="75"/>
      <c r="J175" s="75"/>
      <c r="K175" s="75"/>
    </row>
    <row r="176" spans="1:11">
      <c r="A176" s="75"/>
      <c r="B176" s="75"/>
      <c r="C176" s="199"/>
      <c r="D176" s="199"/>
      <c r="E176" s="199"/>
      <c r="F176" s="199"/>
      <c r="G176" s="75"/>
      <c r="H176" s="75"/>
      <c r="I176" s="75"/>
      <c r="J176" s="75"/>
      <c r="K176" s="75"/>
    </row>
    <row r="177" spans="1:11">
      <c r="A177" s="75"/>
      <c r="B177" s="75"/>
      <c r="C177" s="199"/>
      <c r="D177" s="199"/>
      <c r="E177" s="199"/>
      <c r="F177" s="199"/>
      <c r="G177" s="75"/>
      <c r="H177" s="75"/>
      <c r="I177" s="75"/>
      <c r="J177" s="75"/>
      <c r="K177" s="75"/>
    </row>
    <row r="178" spans="1:11">
      <c r="A178" s="75"/>
      <c r="B178" s="75"/>
      <c r="C178" s="199"/>
      <c r="D178" s="199"/>
      <c r="E178" s="199"/>
      <c r="F178" s="199"/>
      <c r="G178" s="75"/>
      <c r="H178" s="75"/>
      <c r="I178" s="75"/>
      <c r="J178" s="75"/>
      <c r="K178" s="75"/>
    </row>
    <row r="179" spans="1:11">
      <c r="A179" s="75"/>
      <c r="B179" s="75"/>
      <c r="C179" s="199"/>
      <c r="D179" s="199"/>
      <c r="E179" s="199"/>
      <c r="F179" s="199"/>
      <c r="G179" s="75"/>
      <c r="H179" s="75"/>
      <c r="I179" s="75"/>
      <c r="J179" s="75"/>
      <c r="K179" s="75"/>
    </row>
    <row r="180" spans="1:11">
      <c r="A180" s="75"/>
      <c r="B180" s="75"/>
      <c r="C180" s="199"/>
      <c r="D180" s="199"/>
      <c r="E180" s="199"/>
      <c r="F180" s="199"/>
      <c r="G180" s="75"/>
      <c r="H180" s="75"/>
      <c r="I180" s="75"/>
      <c r="J180" s="75"/>
      <c r="K180" s="75"/>
    </row>
    <row r="181" spans="1:11">
      <c r="A181" s="75"/>
      <c r="B181" s="75"/>
      <c r="C181" s="199"/>
      <c r="D181" s="199"/>
      <c r="E181" s="199"/>
      <c r="F181" s="199"/>
      <c r="G181" s="75"/>
      <c r="H181" s="75"/>
      <c r="I181" s="75"/>
      <c r="J181" s="75"/>
      <c r="K181" s="75"/>
    </row>
    <row r="182" spans="1:11">
      <c r="A182" s="75"/>
      <c r="B182" s="75"/>
      <c r="C182" s="199"/>
      <c r="D182" s="199"/>
      <c r="E182" s="199"/>
      <c r="F182" s="199"/>
      <c r="G182" s="75"/>
      <c r="H182" s="75"/>
      <c r="I182" s="75"/>
      <c r="J182" s="75"/>
      <c r="K182" s="75"/>
    </row>
    <row r="183" spans="1:11">
      <c r="A183" s="75"/>
      <c r="B183" s="75"/>
      <c r="C183" s="199"/>
      <c r="D183" s="199"/>
      <c r="E183" s="199"/>
      <c r="F183" s="199"/>
      <c r="G183" s="75"/>
      <c r="H183" s="75"/>
      <c r="I183" s="75"/>
      <c r="J183" s="75"/>
      <c r="K183" s="75"/>
    </row>
    <row r="184" spans="1:11">
      <c r="A184" s="75"/>
      <c r="B184" s="75"/>
      <c r="C184" s="199"/>
      <c r="D184" s="199"/>
      <c r="E184" s="199"/>
      <c r="F184" s="199"/>
      <c r="G184" s="75"/>
      <c r="H184" s="75"/>
      <c r="I184" s="75"/>
      <c r="J184" s="75"/>
      <c r="K184" s="75"/>
    </row>
    <row r="185" spans="1:11">
      <c r="A185" s="75"/>
      <c r="B185" s="75"/>
      <c r="C185" s="199"/>
      <c r="D185" s="199"/>
      <c r="E185" s="199"/>
      <c r="F185" s="199"/>
      <c r="G185" s="75"/>
      <c r="H185" s="75"/>
      <c r="I185" s="75"/>
      <c r="J185" s="75"/>
      <c r="K185" s="75"/>
    </row>
    <row r="186" spans="1:11">
      <c r="A186" s="75"/>
      <c r="B186" s="75"/>
      <c r="C186" s="199"/>
      <c r="D186" s="199"/>
      <c r="E186" s="199"/>
      <c r="F186" s="199"/>
      <c r="G186" s="75"/>
      <c r="H186" s="75"/>
      <c r="I186" s="75"/>
      <c r="J186" s="75"/>
      <c r="K186" s="75"/>
    </row>
    <row r="187" spans="1:11">
      <c r="A187" s="75"/>
      <c r="B187" s="75"/>
      <c r="C187" s="199"/>
      <c r="D187" s="199"/>
      <c r="E187" s="199"/>
      <c r="F187" s="199"/>
      <c r="G187" s="75"/>
      <c r="H187" s="75"/>
      <c r="I187" s="75"/>
      <c r="J187" s="75"/>
      <c r="K187" s="75"/>
    </row>
    <row r="188" spans="1:11">
      <c r="A188" s="75"/>
      <c r="B188" s="75"/>
      <c r="C188" s="199"/>
      <c r="D188" s="199"/>
      <c r="E188" s="199"/>
      <c r="F188" s="199"/>
      <c r="G188" s="75"/>
      <c r="H188" s="75"/>
      <c r="I188" s="75"/>
      <c r="J188" s="75"/>
      <c r="K188" s="75"/>
    </row>
    <row r="189" spans="1:11">
      <c r="A189" s="75"/>
      <c r="B189" s="75"/>
      <c r="C189" s="199"/>
      <c r="D189" s="199"/>
      <c r="E189" s="199"/>
      <c r="F189" s="199"/>
      <c r="G189" s="75"/>
      <c r="H189" s="75"/>
      <c r="I189" s="75"/>
      <c r="J189" s="75"/>
      <c r="K189" s="75"/>
    </row>
    <row r="190" spans="1:11">
      <c r="A190" s="75"/>
      <c r="B190" s="75"/>
      <c r="C190" s="199"/>
      <c r="D190" s="199"/>
      <c r="E190" s="199"/>
      <c r="F190" s="199"/>
      <c r="G190" s="75"/>
      <c r="H190" s="75"/>
      <c r="I190" s="75"/>
      <c r="J190" s="75"/>
      <c r="K190" s="75"/>
    </row>
    <row r="191" spans="1:11">
      <c r="A191" s="75"/>
      <c r="B191" s="75"/>
      <c r="C191" s="199"/>
      <c r="D191" s="199"/>
      <c r="E191" s="199"/>
      <c r="F191" s="199"/>
      <c r="G191" s="75"/>
      <c r="H191" s="75"/>
      <c r="I191" s="75"/>
      <c r="J191" s="75"/>
      <c r="K191" s="75"/>
    </row>
    <row r="192" spans="1:11">
      <c r="A192" s="75"/>
      <c r="B192" s="75"/>
      <c r="C192" s="199"/>
      <c r="D192" s="199"/>
      <c r="E192" s="199"/>
      <c r="F192" s="199"/>
      <c r="G192" s="75"/>
      <c r="H192" s="75"/>
      <c r="I192" s="75"/>
      <c r="J192" s="75"/>
      <c r="K192" s="75"/>
    </row>
    <row r="193" spans="1:11">
      <c r="A193" s="75"/>
      <c r="B193" s="75"/>
      <c r="C193" s="199"/>
      <c r="D193" s="199"/>
      <c r="E193" s="199"/>
      <c r="F193" s="199"/>
      <c r="G193" s="75"/>
      <c r="H193" s="75"/>
      <c r="I193" s="75"/>
      <c r="J193" s="75"/>
      <c r="K193" s="75"/>
    </row>
    <row r="194" spans="1:11">
      <c r="A194" s="75"/>
      <c r="B194" s="75"/>
      <c r="C194" s="199"/>
      <c r="D194" s="199"/>
      <c r="E194" s="199"/>
      <c r="F194" s="199"/>
      <c r="G194" s="75"/>
      <c r="H194" s="75"/>
      <c r="I194" s="75"/>
      <c r="J194" s="75"/>
      <c r="K194" s="75"/>
    </row>
    <row r="195" spans="1:11">
      <c r="A195" s="75"/>
      <c r="B195" s="75"/>
      <c r="C195" s="199"/>
      <c r="D195" s="199"/>
      <c r="E195" s="199"/>
      <c r="F195" s="199"/>
      <c r="G195" s="75"/>
      <c r="H195" s="75"/>
      <c r="I195" s="75"/>
      <c r="J195" s="75"/>
      <c r="K195" s="75"/>
    </row>
    <row r="196" spans="1:11">
      <c r="A196" s="75"/>
      <c r="B196" s="75"/>
      <c r="C196" s="199"/>
      <c r="D196" s="199"/>
      <c r="E196" s="199"/>
      <c r="F196" s="199"/>
      <c r="G196" s="75"/>
      <c r="H196" s="75"/>
      <c r="I196" s="75"/>
      <c r="J196" s="75"/>
      <c r="K196" s="75"/>
    </row>
    <row r="197" spans="1:11">
      <c r="A197" s="75"/>
      <c r="B197" s="75"/>
      <c r="C197" s="199"/>
      <c r="D197" s="199"/>
      <c r="E197" s="199"/>
      <c r="F197" s="199"/>
      <c r="G197" s="75"/>
      <c r="H197" s="75"/>
      <c r="I197" s="75"/>
      <c r="J197" s="75"/>
      <c r="K197" s="75"/>
    </row>
    <row r="198" spans="1:11">
      <c r="A198" s="75"/>
      <c r="B198" s="75"/>
      <c r="C198" s="199"/>
      <c r="D198" s="199"/>
      <c r="E198" s="199"/>
      <c r="F198" s="199"/>
      <c r="G198" s="75"/>
      <c r="H198" s="75"/>
      <c r="I198" s="75"/>
      <c r="J198" s="75"/>
      <c r="K198" s="75"/>
    </row>
    <row r="199" spans="1:11">
      <c r="A199" s="75"/>
      <c r="B199" s="75"/>
      <c r="C199" s="199"/>
      <c r="D199" s="199"/>
      <c r="E199" s="199"/>
      <c r="F199" s="199"/>
      <c r="G199" s="75"/>
      <c r="H199" s="75"/>
      <c r="I199" s="75"/>
      <c r="J199" s="75"/>
      <c r="K199" s="75"/>
    </row>
    <row r="200" spans="1:11">
      <c r="A200" s="75"/>
      <c r="B200" s="75"/>
      <c r="C200" s="199"/>
      <c r="D200" s="199"/>
      <c r="E200" s="199"/>
      <c r="F200" s="199"/>
      <c r="G200" s="75"/>
      <c r="H200" s="75"/>
      <c r="I200" s="75"/>
      <c r="J200" s="75"/>
      <c r="K200" s="75"/>
    </row>
    <row r="201" spans="1:11">
      <c r="A201" s="75"/>
      <c r="B201" s="75"/>
      <c r="C201" s="199"/>
      <c r="D201" s="199"/>
      <c r="E201" s="199"/>
      <c r="F201" s="199"/>
      <c r="G201" s="75"/>
      <c r="H201" s="75"/>
      <c r="I201" s="75"/>
      <c r="J201" s="75"/>
      <c r="K201" s="75"/>
    </row>
    <row r="202" spans="1:11">
      <c r="A202" s="75"/>
      <c r="B202" s="75"/>
      <c r="C202" s="199"/>
      <c r="D202" s="199"/>
      <c r="E202" s="199"/>
      <c r="F202" s="199"/>
      <c r="G202" s="75"/>
      <c r="H202" s="75"/>
      <c r="I202" s="75"/>
      <c r="J202" s="75"/>
      <c r="K202" s="75"/>
    </row>
    <row r="203" spans="1:11">
      <c r="A203" s="75"/>
      <c r="B203" s="75"/>
      <c r="C203" s="199"/>
      <c r="D203" s="199"/>
      <c r="E203" s="199"/>
      <c r="F203" s="199"/>
      <c r="G203" s="75"/>
      <c r="H203" s="75"/>
      <c r="I203" s="75"/>
      <c r="J203" s="75"/>
      <c r="K203" s="75"/>
    </row>
    <row r="204" spans="1:11">
      <c r="A204" s="75"/>
      <c r="B204" s="75"/>
      <c r="C204" s="199"/>
      <c r="D204" s="199"/>
      <c r="E204" s="199"/>
      <c r="F204" s="199"/>
      <c r="G204" s="75"/>
      <c r="H204" s="75"/>
      <c r="I204" s="75"/>
      <c r="J204" s="75"/>
      <c r="K204" s="75"/>
    </row>
    <row r="205" spans="1:11">
      <c r="A205" s="75"/>
      <c r="B205" s="75"/>
      <c r="C205" s="199"/>
      <c r="D205" s="199"/>
      <c r="E205" s="199"/>
      <c r="F205" s="199"/>
      <c r="G205" s="75"/>
      <c r="H205" s="75"/>
      <c r="I205" s="75"/>
      <c r="J205" s="75"/>
      <c r="K205" s="75"/>
    </row>
    <row r="206" spans="1:11">
      <c r="A206" s="75"/>
      <c r="B206" s="75"/>
      <c r="C206" s="199"/>
      <c r="D206" s="199"/>
      <c r="E206" s="199"/>
      <c r="F206" s="199"/>
      <c r="G206" s="75"/>
      <c r="H206" s="75"/>
      <c r="I206" s="75"/>
      <c r="J206" s="75"/>
      <c r="K206" s="75"/>
    </row>
    <row r="207" spans="1:11">
      <c r="A207" s="75"/>
      <c r="B207" s="75"/>
      <c r="C207" s="199"/>
      <c r="D207" s="199"/>
      <c r="E207" s="199"/>
      <c r="F207" s="199"/>
      <c r="G207" s="75"/>
      <c r="H207" s="75"/>
      <c r="I207" s="75"/>
      <c r="J207" s="75"/>
      <c r="K207" s="75"/>
    </row>
    <row r="208" spans="1:11">
      <c r="A208" s="75"/>
      <c r="B208" s="75"/>
      <c r="C208" s="199"/>
      <c r="D208" s="199"/>
      <c r="E208" s="199"/>
      <c r="F208" s="199"/>
      <c r="G208" s="75"/>
      <c r="H208" s="75"/>
      <c r="I208" s="75"/>
      <c r="J208" s="75"/>
      <c r="K208" s="75"/>
    </row>
    <row r="209" spans="1:11">
      <c r="A209" s="75"/>
      <c r="B209" s="75"/>
      <c r="C209" s="199"/>
      <c r="D209" s="199"/>
      <c r="E209" s="199"/>
      <c r="F209" s="199"/>
      <c r="G209" s="75"/>
      <c r="H209" s="75"/>
      <c r="I209" s="75"/>
      <c r="J209" s="75"/>
      <c r="K209" s="75"/>
    </row>
    <row r="210" spans="1:11">
      <c r="A210" s="75"/>
      <c r="B210" s="75"/>
      <c r="C210" s="199"/>
      <c r="D210" s="199"/>
      <c r="E210" s="199"/>
      <c r="F210" s="199"/>
      <c r="G210" s="75"/>
      <c r="H210" s="75"/>
      <c r="I210" s="75"/>
      <c r="J210" s="75"/>
      <c r="K210" s="75"/>
    </row>
    <row r="211" spans="1:11">
      <c r="A211" s="75"/>
      <c r="B211" s="75"/>
      <c r="C211" s="199"/>
      <c r="D211" s="199"/>
      <c r="E211" s="199"/>
      <c r="F211" s="199"/>
      <c r="G211" s="75"/>
      <c r="H211" s="75"/>
      <c r="I211" s="75"/>
      <c r="J211" s="75"/>
      <c r="K211" s="75"/>
    </row>
    <row r="212" spans="1:11">
      <c r="A212" s="75"/>
      <c r="B212" s="75"/>
      <c r="C212" s="199"/>
      <c r="D212" s="199"/>
      <c r="E212" s="199"/>
      <c r="F212" s="199"/>
      <c r="G212" s="75"/>
      <c r="H212" s="75"/>
      <c r="I212" s="75"/>
      <c r="J212" s="75"/>
      <c r="K212" s="75"/>
    </row>
    <row r="213" spans="1:11">
      <c r="A213" s="75"/>
      <c r="B213" s="75"/>
      <c r="C213" s="199"/>
      <c r="D213" s="199"/>
      <c r="E213" s="199"/>
      <c r="F213" s="199"/>
      <c r="G213" s="75"/>
      <c r="H213" s="75"/>
      <c r="I213" s="75"/>
      <c r="J213" s="75"/>
      <c r="K213" s="75"/>
    </row>
    <row r="214" spans="1:11">
      <c r="A214" s="75"/>
      <c r="B214" s="75"/>
      <c r="C214" s="199"/>
      <c r="D214" s="199"/>
      <c r="E214" s="199"/>
      <c r="F214" s="199"/>
      <c r="G214" s="75"/>
      <c r="H214" s="75"/>
      <c r="I214" s="75"/>
      <c r="J214" s="75"/>
      <c r="K214" s="75"/>
    </row>
    <row r="215" spans="1:11">
      <c r="A215" s="75"/>
      <c r="B215" s="75"/>
      <c r="C215" s="199"/>
      <c r="D215" s="199"/>
      <c r="E215" s="199"/>
      <c r="F215" s="199"/>
      <c r="G215" s="75"/>
      <c r="H215" s="75"/>
      <c r="I215" s="75"/>
      <c r="J215" s="75"/>
      <c r="K215" s="75"/>
    </row>
    <row r="216" spans="1:11">
      <c r="A216" s="75"/>
      <c r="B216" s="75"/>
      <c r="C216" s="199"/>
      <c r="D216" s="199"/>
      <c r="E216" s="199"/>
      <c r="F216" s="199"/>
      <c r="G216" s="75"/>
      <c r="H216" s="75"/>
      <c r="I216" s="75"/>
      <c r="J216" s="75"/>
      <c r="K216" s="75"/>
    </row>
    <row r="217" spans="1:11">
      <c r="A217" s="75"/>
      <c r="B217" s="75"/>
      <c r="C217" s="199"/>
      <c r="D217" s="199"/>
      <c r="E217" s="199"/>
      <c r="F217" s="199"/>
      <c r="G217" s="75"/>
      <c r="H217" s="75"/>
      <c r="I217" s="75"/>
      <c r="J217" s="75"/>
      <c r="K217" s="75"/>
    </row>
    <row r="218" spans="1:11">
      <c r="A218" s="75"/>
      <c r="B218" s="75"/>
      <c r="C218" s="199"/>
      <c r="D218" s="199"/>
      <c r="E218" s="199"/>
      <c r="F218" s="199"/>
      <c r="G218" s="75"/>
      <c r="H218" s="75"/>
      <c r="I218" s="75"/>
      <c r="J218" s="75"/>
      <c r="K218" s="75"/>
    </row>
    <row r="219" spans="1:11">
      <c r="A219" s="75"/>
      <c r="B219" s="75"/>
      <c r="C219" s="199"/>
      <c r="D219" s="199"/>
      <c r="E219" s="199"/>
      <c r="F219" s="199"/>
      <c r="G219" s="75"/>
      <c r="H219" s="75"/>
      <c r="I219" s="75"/>
      <c r="J219" s="75"/>
      <c r="K219" s="75"/>
    </row>
    <row r="220" spans="1:11">
      <c r="A220" s="75"/>
      <c r="B220" s="75"/>
      <c r="C220" s="199"/>
      <c r="D220" s="199"/>
      <c r="E220" s="199"/>
      <c r="F220" s="199"/>
      <c r="G220" s="75"/>
      <c r="H220" s="75"/>
      <c r="I220" s="75"/>
      <c r="J220" s="75"/>
      <c r="K220" s="75"/>
    </row>
    <row r="221" spans="1:11">
      <c r="A221" s="75"/>
      <c r="B221" s="75"/>
      <c r="C221" s="199"/>
      <c r="D221" s="199"/>
      <c r="E221" s="199"/>
      <c r="F221" s="199"/>
      <c r="G221" s="75"/>
      <c r="H221" s="75"/>
      <c r="I221" s="75"/>
      <c r="J221" s="75"/>
      <c r="K221" s="75"/>
    </row>
    <row r="222" spans="1:11">
      <c r="A222" s="75"/>
      <c r="B222" s="75"/>
      <c r="C222" s="199"/>
      <c r="D222" s="199"/>
      <c r="E222" s="199"/>
      <c r="F222" s="199"/>
      <c r="G222" s="75"/>
      <c r="H222" s="75"/>
      <c r="I222" s="75"/>
      <c r="J222" s="75"/>
      <c r="K222" s="75"/>
    </row>
    <row r="223" spans="1:11">
      <c r="A223" s="75"/>
      <c r="B223" s="75"/>
      <c r="C223" s="199"/>
      <c r="D223" s="199"/>
      <c r="E223" s="199"/>
      <c r="F223" s="199"/>
      <c r="G223" s="75"/>
      <c r="H223" s="75"/>
      <c r="I223" s="75"/>
      <c r="J223" s="75"/>
      <c r="K223" s="75"/>
    </row>
    <row r="224" spans="1:11">
      <c r="A224" s="75"/>
      <c r="B224" s="75"/>
      <c r="C224" s="199"/>
      <c r="D224" s="199"/>
      <c r="E224" s="199"/>
      <c r="F224" s="199"/>
      <c r="G224" s="75"/>
      <c r="H224" s="75"/>
      <c r="I224" s="75"/>
      <c r="J224" s="75"/>
      <c r="K224" s="75"/>
    </row>
    <row r="225" spans="1:11">
      <c r="A225" s="75"/>
      <c r="B225" s="75"/>
      <c r="C225" s="199"/>
      <c r="D225" s="199"/>
      <c r="E225" s="199"/>
      <c r="F225" s="199"/>
      <c r="G225" s="75"/>
      <c r="H225" s="75"/>
      <c r="I225" s="75"/>
      <c r="J225" s="75"/>
      <c r="K225" s="75"/>
    </row>
    <row r="226" spans="1:11">
      <c r="A226" s="75"/>
      <c r="B226" s="75"/>
      <c r="C226" s="199"/>
      <c r="D226" s="199"/>
      <c r="E226" s="199"/>
      <c r="F226" s="199"/>
      <c r="G226" s="75"/>
      <c r="H226" s="75"/>
      <c r="I226" s="75"/>
      <c r="J226" s="75"/>
      <c r="K226" s="75"/>
    </row>
    <row r="227" spans="1:11">
      <c r="A227" s="75"/>
      <c r="B227" s="75"/>
      <c r="C227" s="199"/>
      <c r="D227" s="199"/>
      <c r="E227" s="199"/>
      <c r="F227" s="199"/>
      <c r="G227" s="75"/>
      <c r="H227" s="75"/>
      <c r="I227" s="75"/>
      <c r="J227" s="75"/>
      <c r="K227" s="75"/>
    </row>
    <row r="228" spans="1:11">
      <c r="A228" s="75"/>
      <c r="B228" s="75"/>
      <c r="C228" s="199"/>
      <c r="D228" s="199"/>
      <c r="E228" s="199"/>
      <c r="F228" s="199"/>
      <c r="G228" s="75"/>
      <c r="H228" s="75"/>
      <c r="I228" s="75"/>
      <c r="J228" s="75"/>
      <c r="K228" s="75"/>
    </row>
    <row r="229" spans="1:11">
      <c r="A229" s="75"/>
      <c r="B229" s="75"/>
      <c r="C229" s="199"/>
      <c r="D229" s="199"/>
      <c r="E229" s="199"/>
      <c r="F229" s="199"/>
      <c r="G229" s="75"/>
      <c r="H229" s="75"/>
      <c r="I229" s="75"/>
      <c r="J229" s="75"/>
      <c r="K229" s="75"/>
    </row>
    <row r="230" spans="1:11">
      <c r="A230" s="75"/>
      <c r="B230" s="75"/>
      <c r="C230" s="199"/>
      <c r="D230" s="199"/>
      <c r="E230" s="199"/>
      <c r="F230" s="199"/>
      <c r="G230" s="75"/>
      <c r="H230" s="75"/>
      <c r="I230" s="75"/>
      <c r="J230" s="75"/>
      <c r="K230" s="75"/>
    </row>
    <row r="231" spans="1:11">
      <c r="A231" s="75"/>
      <c r="B231" s="75"/>
      <c r="C231" s="199"/>
      <c r="D231" s="199"/>
      <c r="E231" s="199"/>
      <c r="F231" s="199"/>
      <c r="G231" s="75"/>
      <c r="H231" s="75"/>
      <c r="I231" s="75"/>
      <c r="J231" s="75"/>
      <c r="K231" s="75"/>
    </row>
    <row r="232" spans="1:11">
      <c r="A232" s="75"/>
      <c r="B232" s="75"/>
      <c r="C232" s="199"/>
      <c r="D232" s="199"/>
      <c r="E232" s="199"/>
      <c r="F232" s="199"/>
      <c r="G232" s="75"/>
      <c r="H232" s="75"/>
      <c r="I232" s="75"/>
      <c r="J232" s="75"/>
      <c r="K232" s="75"/>
    </row>
    <row r="233" spans="1:11">
      <c r="A233" s="75"/>
      <c r="B233" s="75"/>
      <c r="C233" s="199"/>
      <c r="D233" s="199"/>
      <c r="E233" s="199"/>
      <c r="F233" s="199"/>
      <c r="G233" s="75"/>
      <c r="H233" s="75"/>
      <c r="I233" s="75"/>
      <c r="J233" s="75"/>
      <c r="K233" s="75"/>
    </row>
    <row r="234" spans="1:11">
      <c r="A234" s="75"/>
      <c r="B234" s="75"/>
      <c r="C234" s="199"/>
      <c r="D234" s="199"/>
      <c r="E234" s="199"/>
      <c r="F234" s="199"/>
      <c r="G234" s="75"/>
      <c r="H234" s="75"/>
      <c r="I234" s="75"/>
      <c r="J234" s="75"/>
      <c r="K234" s="75"/>
    </row>
    <row r="235" spans="1:11">
      <c r="A235" s="75"/>
      <c r="B235" s="75"/>
      <c r="C235" s="199"/>
      <c r="D235" s="199"/>
      <c r="E235" s="199"/>
      <c r="F235" s="199"/>
      <c r="G235" s="75"/>
      <c r="H235" s="75"/>
      <c r="I235" s="75"/>
      <c r="J235" s="75"/>
      <c r="K235" s="75"/>
    </row>
    <row r="236" spans="1:11">
      <c r="A236" s="75"/>
      <c r="B236" s="75"/>
      <c r="C236" s="199"/>
      <c r="D236" s="199"/>
      <c r="E236" s="199"/>
      <c r="F236" s="199"/>
      <c r="G236" s="75"/>
      <c r="H236" s="75"/>
      <c r="I236" s="75"/>
      <c r="J236" s="75"/>
      <c r="K236" s="75"/>
    </row>
    <row r="237" spans="1:11">
      <c r="A237" s="75"/>
      <c r="B237" s="75"/>
      <c r="C237" s="199"/>
      <c r="D237" s="199"/>
      <c r="E237" s="199"/>
      <c r="F237" s="199"/>
      <c r="G237" s="75"/>
      <c r="H237" s="75"/>
      <c r="I237" s="75"/>
      <c r="J237" s="75"/>
      <c r="K237" s="75"/>
    </row>
    <row r="238" spans="1:11">
      <c r="A238" s="75"/>
      <c r="B238" s="75"/>
      <c r="C238" s="199"/>
      <c r="D238" s="199"/>
      <c r="E238" s="199"/>
      <c r="F238" s="199"/>
      <c r="G238" s="75"/>
      <c r="H238" s="75"/>
      <c r="I238" s="75"/>
      <c r="J238" s="75"/>
      <c r="K238" s="75"/>
    </row>
    <row r="239" spans="1:11">
      <c r="A239" s="75"/>
      <c r="B239" s="75"/>
      <c r="C239" s="199"/>
      <c r="D239" s="199"/>
      <c r="E239" s="199"/>
      <c r="F239" s="199"/>
      <c r="G239" s="75"/>
      <c r="H239" s="75"/>
      <c r="I239" s="75"/>
      <c r="J239" s="75"/>
      <c r="K239" s="75"/>
    </row>
    <row r="240" spans="1:11">
      <c r="A240" s="75"/>
      <c r="B240" s="75"/>
      <c r="C240" s="199"/>
      <c r="D240" s="199"/>
      <c r="E240" s="199"/>
      <c r="F240" s="199"/>
      <c r="G240" s="75"/>
      <c r="H240" s="75"/>
      <c r="I240" s="75"/>
      <c r="J240" s="75"/>
      <c r="K240" s="75"/>
    </row>
    <row r="241" spans="1:11">
      <c r="A241" s="75"/>
      <c r="B241" s="75"/>
      <c r="C241" s="199"/>
      <c r="D241" s="199"/>
      <c r="E241" s="199"/>
      <c r="F241" s="199"/>
      <c r="G241" s="75"/>
      <c r="H241" s="75"/>
      <c r="I241" s="75"/>
      <c r="J241" s="75"/>
      <c r="K241" s="75"/>
    </row>
    <row r="242" spans="1:11">
      <c r="A242" s="75"/>
      <c r="B242" s="75"/>
      <c r="C242" s="199"/>
      <c r="D242" s="199"/>
      <c r="E242" s="199"/>
      <c r="F242" s="199"/>
      <c r="G242" s="75"/>
      <c r="H242" s="75"/>
      <c r="I242" s="75"/>
      <c r="J242" s="75"/>
      <c r="K242" s="75"/>
    </row>
    <row r="243" spans="1:11">
      <c r="A243" s="75"/>
      <c r="B243" s="75"/>
      <c r="C243" s="199"/>
      <c r="D243" s="199"/>
      <c r="E243" s="199"/>
      <c r="F243" s="199"/>
      <c r="G243" s="75"/>
      <c r="H243" s="75"/>
      <c r="I243" s="75"/>
      <c r="J243" s="75"/>
      <c r="K243" s="75"/>
    </row>
    <row r="244" spans="1:11">
      <c r="A244" s="75"/>
      <c r="B244" s="75"/>
      <c r="C244" s="199"/>
      <c r="D244" s="199"/>
      <c r="E244" s="199"/>
      <c r="F244" s="199"/>
      <c r="G244" s="75"/>
      <c r="H244" s="75"/>
      <c r="I244" s="75"/>
      <c r="J244" s="75"/>
      <c r="K244" s="75"/>
    </row>
    <row r="245" spans="1:11">
      <c r="A245" s="75"/>
      <c r="B245" s="75"/>
      <c r="C245" s="199"/>
      <c r="D245" s="199"/>
      <c r="E245" s="199"/>
      <c r="F245" s="199"/>
      <c r="G245" s="75"/>
      <c r="H245" s="75"/>
      <c r="I245" s="75"/>
      <c r="J245" s="75"/>
      <c r="K245" s="75"/>
    </row>
    <row r="246" spans="1:11">
      <c r="A246" s="75"/>
      <c r="B246" s="75"/>
      <c r="C246" s="199"/>
      <c r="D246" s="199"/>
      <c r="E246" s="199"/>
      <c r="F246" s="199"/>
      <c r="G246" s="75"/>
      <c r="H246" s="75"/>
      <c r="I246" s="75"/>
      <c r="J246" s="75"/>
      <c r="K246" s="75"/>
    </row>
    <row r="247" spans="1:11">
      <c r="A247" s="75"/>
      <c r="B247" s="75"/>
      <c r="C247" s="199"/>
      <c r="D247" s="199"/>
      <c r="E247" s="199"/>
      <c r="F247" s="199"/>
      <c r="G247" s="75"/>
      <c r="H247" s="75"/>
      <c r="I247" s="75"/>
      <c r="J247" s="75"/>
      <c r="K247" s="75"/>
    </row>
    <row r="248" spans="1:11">
      <c r="A248" s="75"/>
      <c r="B248" s="75"/>
      <c r="C248" s="199"/>
      <c r="D248" s="199"/>
      <c r="E248" s="199"/>
      <c r="F248" s="199"/>
      <c r="G248" s="75"/>
      <c r="H248" s="75"/>
      <c r="I248" s="75"/>
      <c r="J248" s="75"/>
      <c r="K248" s="75"/>
    </row>
    <row r="249" spans="1:11">
      <c r="A249" s="75"/>
      <c r="B249" s="75"/>
      <c r="C249" s="199"/>
      <c r="D249" s="199"/>
      <c r="E249" s="199"/>
      <c r="F249" s="199"/>
      <c r="G249" s="75"/>
      <c r="H249" s="75"/>
      <c r="I249" s="75"/>
      <c r="J249" s="75"/>
      <c r="K249" s="75"/>
    </row>
    <row r="250" spans="1:11">
      <c r="A250" s="75"/>
      <c r="B250" s="75"/>
      <c r="C250" s="199"/>
      <c r="D250" s="199"/>
      <c r="E250" s="199"/>
      <c r="F250" s="199"/>
      <c r="G250" s="75"/>
      <c r="H250" s="75"/>
      <c r="I250" s="75"/>
      <c r="J250" s="75"/>
      <c r="K250" s="75"/>
    </row>
    <row r="251" spans="1:11">
      <c r="A251" s="75"/>
      <c r="B251" s="75"/>
      <c r="C251" s="199"/>
      <c r="D251" s="199"/>
      <c r="E251" s="199"/>
      <c r="F251" s="199"/>
      <c r="G251" s="75"/>
      <c r="H251" s="75"/>
      <c r="I251" s="75"/>
      <c r="J251" s="75"/>
      <c r="K251" s="75"/>
    </row>
    <row r="252" spans="1:11">
      <c r="A252" s="75"/>
      <c r="B252" s="75"/>
      <c r="C252" s="199"/>
      <c r="D252" s="199"/>
      <c r="E252" s="199"/>
      <c r="F252" s="199"/>
      <c r="G252" s="75"/>
      <c r="H252" s="75"/>
      <c r="I252" s="75"/>
      <c r="J252" s="75"/>
      <c r="K252" s="75"/>
    </row>
    <row r="253" spans="1:11">
      <c r="A253" s="75"/>
      <c r="B253" s="75"/>
      <c r="C253" s="199"/>
      <c r="D253" s="199"/>
      <c r="E253" s="199"/>
      <c r="F253" s="199"/>
      <c r="G253" s="75"/>
      <c r="H253" s="75"/>
      <c r="I253" s="75"/>
      <c r="J253" s="75"/>
      <c r="K253" s="75"/>
    </row>
    <row r="254" spans="1:11">
      <c r="A254" s="75"/>
      <c r="B254" s="75"/>
      <c r="C254" s="199"/>
      <c r="D254" s="199"/>
      <c r="E254" s="199"/>
      <c r="F254" s="199"/>
      <c r="G254" s="75"/>
      <c r="H254" s="75"/>
      <c r="I254" s="75"/>
      <c r="J254" s="75"/>
      <c r="K254" s="75"/>
    </row>
    <row r="255" spans="1:11">
      <c r="A255" s="75"/>
      <c r="B255" s="75"/>
      <c r="C255" s="199"/>
      <c r="D255" s="199"/>
      <c r="E255" s="199"/>
      <c r="F255" s="199"/>
      <c r="G255" s="75"/>
      <c r="H255" s="75"/>
      <c r="I255" s="75"/>
      <c r="J255" s="75"/>
      <c r="K255" s="75"/>
    </row>
    <row r="256" spans="1:11">
      <c r="A256" s="75"/>
      <c r="B256" s="75"/>
      <c r="C256" s="199"/>
      <c r="D256" s="199"/>
      <c r="E256" s="199"/>
      <c r="F256" s="199"/>
      <c r="G256" s="75"/>
      <c r="H256" s="75"/>
      <c r="I256" s="75"/>
      <c r="J256" s="75"/>
      <c r="K256" s="75"/>
    </row>
    <row r="257" spans="1:11">
      <c r="A257" s="75"/>
      <c r="B257" s="75"/>
      <c r="C257" s="199"/>
      <c r="D257" s="199"/>
      <c r="E257" s="199"/>
      <c r="F257" s="199"/>
      <c r="G257" s="75"/>
      <c r="H257" s="75"/>
      <c r="I257" s="75"/>
      <c r="J257" s="75"/>
      <c r="K257" s="75"/>
    </row>
    <row r="258" spans="1:11">
      <c r="A258" s="75"/>
      <c r="B258" s="75"/>
      <c r="C258" s="199"/>
      <c r="D258" s="199"/>
      <c r="E258" s="199"/>
      <c r="F258" s="199"/>
      <c r="G258" s="75"/>
      <c r="H258" s="75"/>
      <c r="I258" s="75"/>
      <c r="J258" s="75"/>
      <c r="K258" s="75"/>
    </row>
    <row r="259" spans="1:11">
      <c r="A259" s="75"/>
      <c r="B259" s="75"/>
      <c r="C259" s="199"/>
      <c r="D259" s="199"/>
      <c r="E259" s="199"/>
      <c r="F259" s="199"/>
      <c r="G259" s="75"/>
      <c r="H259" s="75"/>
      <c r="I259" s="75"/>
      <c r="J259" s="75"/>
      <c r="K259" s="75"/>
    </row>
    <row r="260" spans="1:11">
      <c r="A260" s="75"/>
      <c r="B260" s="75"/>
      <c r="C260" s="199"/>
      <c r="D260" s="199"/>
      <c r="E260" s="199"/>
      <c r="F260" s="199"/>
      <c r="G260" s="75"/>
      <c r="H260" s="75"/>
      <c r="I260" s="75"/>
      <c r="J260" s="75"/>
      <c r="K260" s="75"/>
    </row>
    <row r="261" spans="1:11">
      <c r="A261" s="75"/>
      <c r="B261" s="75"/>
      <c r="C261" s="199"/>
      <c r="D261" s="199"/>
      <c r="E261" s="199"/>
      <c r="F261" s="199"/>
      <c r="G261" s="75"/>
      <c r="H261" s="75"/>
      <c r="I261" s="75"/>
      <c r="J261" s="75"/>
      <c r="K261" s="75"/>
    </row>
    <row r="262" spans="1:11">
      <c r="A262" s="75"/>
      <c r="B262" s="75"/>
      <c r="C262" s="199"/>
      <c r="D262" s="199"/>
      <c r="E262" s="199"/>
      <c r="F262" s="199"/>
      <c r="G262" s="75"/>
      <c r="H262" s="75"/>
      <c r="I262" s="75"/>
      <c r="J262" s="75"/>
      <c r="K262" s="75"/>
    </row>
    <row r="263" spans="1:11">
      <c r="A263" s="75"/>
      <c r="B263" s="75"/>
      <c r="C263" s="199"/>
      <c r="D263" s="199"/>
      <c r="E263" s="199"/>
      <c r="F263" s="199"/>
      <c r="G263" s="75"/>
      <c r="H263" s="164"/>
      <c r="I263" s="75"/>
      <c r="J263" s="75"/>
      <c r="K263" s="75"/>
    </row>
    <row r="264" spans="1:11">
      <c r="A264" s="75"/>
      <c r="B264" s="75"/>
      <c r="C264" s="199"/>
      <c r="D264" s="199"/>
      <c r="E264" s="199"/>
      <c r="F264" s="199"/>
      <c r="G264" s="75"/>
      <c r="H264" s="75"/>
      <c r="I264" s="75"/>
      <c r="J264" s="75"/>
      <c r="K264" s="75"/>
    </row>
    <row r="265" spans="1:11">
      <c r="A265" s="75"/>
      <c r="B265" s="75"/>
      <c r="C265" s="199"/>
      <c r="D265" s="199"/>
      <c r="E265" s="199"/>
      <c r="F265" s="199"/>
      <c r="G265" s="75"/>
      <c r="H265" s="75"/>
      <c r="I265" s="75"/>
      <c r="J265" s="75"/>
      <c r="K265" s="75"/>
    </row>
    <row r="266" spans="1:11">
      <c r="A266" s="75"/>
      <c r="B266" s="75"/>
      <c r="C266" s="199"/>
      <c r="D266" s="199"/>
      <c r="E266" s="199"/>
      <c r="F266" s="199"/>
      <c r="G266" s="75"/>
      <c r="H266" s="75"/>
      <c r="I266" s="75"/>
      <c r="J266" s="75"/>
      <c r="K266" s="75"/>
    </row>
    <row r="267" spans="1:11">
      <c r="A267" s="75"/>
      <c r="B267" s="75"/>
      <c r="C267" s="199"/>
      <c r="D267" s="199"/>
      <c r="E267" s="199"/>
      <c r="F267" s="199"/>
      <c r="G267" s="75"/>
      <c r="H267" s="75"/>
      <c r="I267" s="75"/>
      <c r="J267" s="75"/>
      <c r="K267" s="75"/>
    </row>
    <row r="268" spans="1:11">
      <c r="A268" s="75"/>
      <c r="B268" s="75"/>
      <c r="C268" s="199"/>
      <c r="D268" s="199"/>
      <c r="E268" s="199"/>
      <c r="F268" s="199"/>
      <c r="G268" s="75"/>
      <c r="H268" s="75"/>
      <c r="I268" s="75"/>
      <c r="J268" s="75"/>
      <c r="K268" s="75"/>
    </row>
    <row r="269" spans="1:11">
      <c r="A269" s="75"/>
      <c r="B269" s="75"/>
      <c r="C269" s="199"/>
      <c r="D269" s="199"/>
      <c r="E269" s="199"/>
      <c r="F269" s="199"/>
      <c r="G269" s="75"/>
      <c r="H269" s="75"/>
      <c r="I269" s="75"/>
      <c r="J269" s="75"/>
      <c r="K269" s="75"/>
    </row>
    <row r="270" spans="1:11">
      <c r="A270" s="75"/>
      <c r="B270" s="75"/>
      <c r="C270" s="199"/>
      <c r="D270" s="199"/>
      <c r="E270" s="199"/>
      <c r="F270" s="199"/>
      <c r="G270" s="75"/>
      <c r="H270" s="75"/>
      <c r="I270" s="75"/>
      <c r="J270" s="75"/>
      <c r="K270" s="75"/>
    </row>
    <row r="271" spans="1:11">
      <c r="A271" s="75"/>
      <c r="B271" s="75"/>
      <c r="C271" s="199"/>
      <c r="D271" s="199"/>
      <c r="E271" s="199"/>
      <c r="F271" s="199"/>
      <c r="G271" s="75"/>
      <c r="H271" s="75"/>
      <c r="I271" s="75"/>
      <c r="J271" s="75"/>
      <c r="K271" s="75"/>
    </row>
    <row r="272" spans="1:11">
      <c r="A272" s="75"/>
      <c r="B272" s="75"/>
      <c r="C272" s="199"/>
      <c r="D272" s="199"/>
      <c r="E272" s="199"/>
      <c r="F272" s="199"/>
      <c r="G272" s="75"/>
      <c r="H272" s="75"/>
      <c r="I272" s="75"/>
      <c r="J272" s="75"/>
      <c r="K272" s="75"/>
    </row>
    <row r="273" spans="1:11">
      <c r="A273" s="75"/>
      <c r="B273" s="75"/>
      <c r="C273" s="199"/>
      <c r="D273" s="199"/>
      <c r="E273" s="199"/>
      <c r="F273" s="199"/>
      <c r="G273" s="75"/>
      <c r="H273" s="75"/>
      <c r="I273" s="75"/>
      <c r="J273" s="75"/>
      <c r="K273" s="75"/>
    </row>
    <row r="274" spans="1:11">
      <c r="A274" s="75"/>
      <c r="B274" s="75"/>
      <c r="C274" s="199"/>
      <c r="D274" s="199"/>
      <c r="E274" s="199"/>
      <c r="F274" s="199"/>
      <c r="G274" s="75"/>
      <c r="H274" s="75"/>
      <c r="I274" s="75"/>
      <c r="J274" s="75"/>
      <c r="K274" s="75"/>
    </row>
    <row r="275" spans="1:11">
      <c r="A275" s="75"/>
      <c r="B275" s="75"/>
      <c r="C275" s="199"/>
      <c r="D275" s="199"/>
      <c r="E275" s="199"/>
      <c r="F275" s="199"/>
      <c r="G275" s="75"/>
      <c r="H275" s="75"/>
      <c r="I275" s="75"/>
      <c r="J275" s="75"/>
      <c r="K275" s="75"/>
    </row>
    <row r="276" spans="1:11">
      <c r="A276" s="75"/>
      <c r="B276" s="75"/>
      <c r="C276" s="199"/>
      <c r="D276" s="199"/>
      <c r="E276" s="199"/>
      <c r="F276" s="199"/>
      <c r="G276" s="75"/>
      <c r="H276" s="75"/>
      <c r="I276" s="75"/>
      <c r="J276" s="75"/>
      <c r="K276" s="75"/>
    </row>
    <row r="277" spans="1:11">
      <c r="A277" s="75"/>
      <c r="B277" s="75"/>
      <c r="C277" s="199"/>
      <c r="D277" s="199"/>
      <c r="E277" s="199"/>
      <c r="F277" s="199"/>
      <c r="G277" s="75"/>
      <c r="H277" s="75"/>
      <c r="I277" s="75"/>
      <c r="J277" s="75"/>
      <c r="K277" s="75"/>
    </row>
    <row r="278" spans="1:11">
      <c r="A278" s="75"/>
      <c r="B278" s="75"/>
      <c r="C278" s="199"/>
      <c r="D278" s="199"/>
      <c r="E278" s="199"/>
      <c r="F278" s="199"/>
      <c r="G278" s="75"/>
      <c r="H278" s="75"/>
      <c r="I278" s="75"/>
      <c r="J278" s="75"/>
      <c r="K278" s="75"/>
    </row>
    <row r="279" spans="1:11">
      <c r="A279" s="75"/>
      <c r="B279" s="75"/>
      <c r="C279" s="199"/>
      <c r="D279" s="199"/>
      <c r="E279" s="199"/>
      <c r="F279" s="199"/>
      <c r="G279" s="75"/>
      <c r="H279" s="75"/>
      <c r="I279" s="75"/>
      <c r="J279" s="75"/>
      <c r="K279" s="75"/>
    </row>
    <row r="280" spans="1:11">
      <c r="A280" s="75"/>
      <c r="B280" s="75"/>
      <c r="C280" s="199"/>
      <c r="D280" s="199"/>
      <c r="E280" s="199"/>
      <c r="F280" s="199"/>
      <c r="G280" s="75"/>
      <c r="H280" s="75"/>
      <c r="I280" s="75"/>
      <c r="J280" s="75"/>
      <c r="K280" s="75"/>
    </row>
    <row r="281" spans="1:11">
      <c r="A281" s="75"/>
      <c r="B281" s="75"/>
      <c r="C281" s="199"/>
      <c r="D281" s="199"/>
      <c r="E281" s="199"/>
      <c r="F281" s="199"/>
      <c r="G281" s="75"/>
      <c r="H281" s="75"/>
      <c r="I281" s="75"/>
      <c r="J281" s="75"/>
      <c r="K281" s="75"/>
    </row>
    <row r="282" spans="1:11">
      <c r="A282" s="75"/>
      <c r="B282" s="75"/>
      <c r="C282" s="199"/>
      <c r="D282" s="199"/>
      <c r="E282" s="199"/>
      <c r="F282" s="199"/>
      <c r="G282" s="75"/>
      <c r="H282" s="75"/>
      <c r="I282" s="75"/>
      <c r="J282" s="75"/>
      <c r="K282" s="75"/>
    </row>
    <row r="283" spans="1:11">
      <c r="A283" s="75"/>
      <c r="B283" s="75"/>
      <c r="C283" s="199"/>
      <c r="D283" s="199"/>
      <c r="E283" s="199"/>
      <c r="F283" s="199"/>
      <c r="G283" s="75"/>
      <c r="H283" s="75"/>
      <c r="I283" s="75"/>
      <c r="J283" s="75"/>
      <c r="K283" s="75"/>
    </row>
    <row r="284" spans="1:11">
      <c r="A284" s="75"/>
      <c r="B284" s="75"/>
      <c r="C284" s="199"/>
      <c r="D284" s="199"/>
      <c r="E284" s="199"/>
      <c r="F284" s="199"/>
      <c r="G284" s="75"/>
      <c r="H284" s="75"/>
      <c r="I284" s="75"/>
      <c r="J284" s="75"/>
      <c r="K284" s="75"/>
    </row>
    <row r="285" spans="1:11">
      <c r="A285" s="75"/>
      <c r="B285" s="75"/>
      <c r="C285" s="199"/>
      <c r="D285" s="199"/>
      <c r="E285" s="199"/>
      <c r="F285" s="199"/>
      <c r="G285" s="75"/>
      <c r="H285" s="75"/>
      <c r="I285" s="75"/>
      <c r="J285" s="75"/>
      <c r="K285" s="75"/>
    </row>
    <row r="286" spans="1:11">
      <c r="A286" s="75"/>
      <c r="B286" s="75"/>
      <c r="C286" s="199"/>
      <c r="D286" s="199"/>
      <c r="E286" s="199"/>
      <c r="F286" s="199"/>
      <c r="G286" s="75"/>
      <c r="H286" s="75"/>
      <c r="I286" s="75"/>
      <c r="J286" s="75"/>
      <c r="K286" s="75"/>
    </row>
    <row r="287" spans="1:11">
      <c r="A287" s="75"/>
      <c r="B287" s="75"/>
      <c r="C287" s="199"/>
      <c r="D287" s="199"/>
      <c r="E287" s="199"/>
      <c r="F287" s="199"/>
      <c r="G287" s="75"/>
      <c r="H287" s="75"/>
      <c r="I287" s="75"/>
      <c r="J287" s="75"/>
      <c r="K287" s="75"/>
    </row>
    <row r="288" spans="1:11">
      <c r="A288" s="75"/>
      <c r="B288" s="75"/>
      <c r="C288" s="199"/>
      <c r="D288" s="199"/>
      <c r="E288" s="199"/>
      <c r="F288" s="199"/>
      <c r="G288" s="75"/>
      <c r="H288" s="75"/>
      <c r="I288" s="75"/>
      <c r="J288" s="75"/>
      <c r="K288" s="75"/>
    </row>
    <row r="289" spans="1:11">
      <c r="A289" s="75"/>
      <c r="B289" s="75"/>
      <c r="C289" s="199"/>
      <c r="D289" s="199"/>
      <c r="E289" s="199"/>
      <c r="F289" s="199"/>
      <c r="G289" s="75"/>
      <c r="H289" s="75"/>
      <c r="I289" s="75"/>
      <c r="J289" s="75"/>
      <c r="K289" s="75"/>
    </row>
    <row r="290" spans="1:11">
      <c r="A290" s="75"/>
      <c r="B290" s="75"/>
      <c r="C290" s="199"/>
      <c r="D290" s="199"/>
      <c r="E290" s="199"/>
      <c r="F290" s="199"/>
      <c r="G290" s="75"/>
      <c r="H290" s="75"/>
      <c r="I290" s="75"/>
      <c r="J290" s="75"/>
      <c r="K290" s="75"/>
    </row>
    <row r="291" spans="1:11">
      <c r="A291" s="75"/>
      <c r="B291" s="75"/>
      <c r="C291" s="199"/>
      <c r="D291" s="199"/>
      <c r="E291" s="199"/>
      <c r="F291" s="199"/>
      <c r="G291" s="75"/>
      <c r="H291" s="75"/>
      <c r="I291" s="75"/>
      <c r="J291" s="75"/>
      <c r="K291" s="75"/>
    </row>
    <row r="292" spans="1:11">
      <c r="A292" s="75"/>
      <c r="B292" s="75"/>
      <c r="C292" s="199"/>
      <c r="D292" s="199"/>
      <c r="E292" s="199"/>
      <c r="F292" s="199"/>
      <c r="G292" s="75"/>
      <c r="H292" s="75"/>
      <c r="I292" s="75"/>
      <c r="J292" s="75"/>
      <c r="K292" s="75"/>
    </row>
    <row r="293" spans="1:11">
      <c r="A293" s="75"/>
      <c r="B293" s="75"/>
      <c r="C293" s="199"/>
      <c r="D293" s="199"/>
      <c r="E293" s="199"/>
      <c r="F293" s="199"/>
      <c r="G293" s="75"/>
      <c r="H293" s="75"/>
      <c r="I293" s="75"/>
      <c r="J293" s="75"/>
      <c r="K293" s="75"/>
    </row>
    <row r="294" spans="1:11">
      <c r="A294" s="75"/>
      <c r="B294" s="75"/>
      <c r="C294" s="199"/>
      <c r="D294" s="199"/>
      <c r="E294" s="199"/>
      <c r="F294" s="199"/>
      <c r="G294" s="75"/>
      <c r="H294" s="75"/>
      <c r="I294" s="75"/>
      <c r="J294" s="75"/>
      <c r="K294" s="75"/>
    </row>
    <row r="295" spans="1:11">
      <c r="A295" s="75"/>
      <c r="B295" s="75"/>
      <c r="C295" s="199"/>
      <c r="D295" s="199"/>
      <c r="E295" s="199"/>
      <c r="F295" s="199"/>
      <c r="G295" s="75"/>
      <c r="H295" s="75"/>
      <c r="I295" s="75"/>
      <c r="J295" s="75"/>
      <c r="K295" s="75"/>
    </row>
    <row r="296" spans="1:11">
      <c r="A296" s="75"/>
      <c r="B296" s="75"/>
      <c r="C296" s="199"/>
      <c r="D296" s="199"/>
      <c r="E296" s="199"/>
      <c r="F296" s="199"/>
      <c r="G296" s="75"/>
      <c r="H296" s="75"/>
      <c r="I296" s="75"/>
      <c r="J296" s="75"/>
      <c r="K296" s="75"/>
    </row>
    <row r="297" spans="1:11">
      <c r="A297" s="75"/>
      <c r="B297" s="75"/>
      <c r="C297" s="199"/>
      <c r="D297" s="199"/>
      <c r="E297" s="199"/>
      <c r="F297" s="199"/>
      <c r="G297" s="75"/>
      <c r="H297" s="75"/>
      <c r="I297" s="75"/>
      <c r="J297" s="75"/>
      <c r="K297" s="75"/>
    </row>
    <row r="298" spans="1:11">
      <c r="A298" s="75"/>
      <c r="B298" s="75"/>
      <c r="C298" s="199"/>
      <c r="D298" s="199"/>
      <c r="E298" s="199"/>
      <c r="F298" s="199"/>
      <c r="G298" s="75"/>
      <c r="H298" s="75"/>
      <c r="I298" s="75"/>
      <c r="J298" s="75"/>
      <c r="K298" s="75"/>
    </row>
    <row r="299" spans="1:11">
      <c r="A299" s="75"/>
      <c r="B299" s="75"/>
      <c r="C299" s="199"/>
      <c r="D299" s="199"/>
      <c r="E299" s="199"/>
      <c r="F299" s="199"/>
      <c r="G299" s="75"/>
      <c r="H299" s="75"/>
      <c r="I299" s="75"/>
      <c r="J299" s="75"/>
      <c r="K299" s="75"/>
    </row>
    <row r="300" spans="1:11">
      <c r="A300" s="75"/>
      <c r="B300" s="75"/>
      <c r="C300" s="199"/>
      <c r="D300" s="199"/>
      <c r="E300" s="199"/>
      <c r="F300" s="199"/>
      <c r="G300" s="75"/>
      <c r="H300" s="75"/>
      <c r="I300" s="75"/>
      <c r="J300" s="75"/>
      <c r="K300" s="75"/>
    </row>
    <row r="301" spans="1:11">
      <c r="A301" s="75"/>
      <c r="B301" s="75"/>
      <c r="C301" s="199"/>
      <c r="D301" s="199"/>
      <c r="E301" s="199"/>
      <c r="F301" s="199"/>
      <c r="G301" s="75"/>
      <c r="H301" s="75"/>
      <c r="I301" s="75"/>
      <c r="J301" s="75"/>
      <c r="K301" s="75"/>
    </row>
    <row r="302" spans="1:11">
      <c r="A302" s="75"/>
      <c r="B302" s="75"/>
      <c r="C302" s="199"/>
      <c r="D302" s="199"/>
      <c r="E302" s="199"/>
      <c r="F302" s="199"/>
      <c r="G302" s="75"/>
      <c r="H302" s="75"/>
      <c r="I302" s="75"/>
      <c r="J302" s="75"/>
      <c r="K302" s="75"/>
    </row>
    <row r="303" spans="1:11">
      <c r="A303" s="75"/>
      <c r="B303" s="75"/>
      <c r="C303" s="199"/>
      <c r="D303" s="199"/>
      <c r="E303" s="199"/>
      <c r="F303" s="199"/>
      <c r="G303" s="75"/>
      <c r="H303" s="75"/>
      <c r="I303" s="75"/>
      <c r="J303" s="75"/>
      <c r="K303" s="75"/>
    </row>
    <row r="304" spans="1:11">
      <c r="A304" s="75"/>
      <c r="B304" s="75"/>
      <c r="C304" s="199"/>
      <c r="D304" s="199"/>
      <c r="E304" s="199"/>
      <c r="F304" s="199"/>
      <c r="G304" s="75"/>
      <c r="H304" s="75"/>
      <c r="I304" s="75"/>
      <c r="J304" s="75"/>
      <c r="K304" s="75"/>
    </row>
    <row r="305" spans="1:11">
      <c r="A305" s="75"/>
      <c r="B305" s="75"/>
      <c r="C305" s="199"/>
      <c r="D305" s="199"/>
      <c r="E305" s="199"/>
      <c r="F305" s="199"/>
      <c r="G305" s="75"/>
      <c r="H305" s="75"/>
      <c r="I305" s="75"/>
      <c r="J305" s="75"/>
      <c r="K305" s="75"/>
    </row>
    <row r="306" spans="1:11">
      <c r="A306" s="75"/>
      <c r="B306" s="75"/>
      <c r="C306" s="199"/>
      <c r="D306" s="199"/>
      <c r="E306" s="199"/>
      <c r="F306" s="199"/>
      <c r="G306" s="75"/>
      <c r="H306" s="75"/>
      <c r="I306" s="75"/>
      <c r="J306" s="75"/>
      <c r="K306" s="75"/>
    </row>
    <row r="307" spans="1:11">
      <c r="A307" s="75"/>
      <c r="B307" s="75"/>
      <c r="C307" s="199"/>
      <c r="D307" s="199"/>
      <c r="E307" s="199"/>
      <c r="F307" s="199"/>
      <c r="G307" s="75"/>
      <c r="H307" s="75"/>
      <c r="I307" s="75"/>
      <c r="J307" s="75"/>
      <c r="K307" s="75"/>
    </row>
    <row r="308" spans="1:11">
      <c r="A308" s="75"/>
      <c r="B308" s="75"/>
      <c r="C308" s="199"/>
      <c r="D308" s="199"/>
      <c r="E308" s="199"/>
      <c r="F308" s="199"/>
      <c r="G308" s="75"/>
      <c r="H308" s="75"/>
      <c r="I308" s="75"/>
      <c r="J308" s="75"/>
      <c r="K308" s="75"/>
    </row>
    <row r="309" spans="1:11">
      <c r="A309" s="75"/>
      <c r="B309" s="75"/>
      <c r="C309" s="199"/>
      <c r="D309" s="199"/>
      <c r="E309" s="199"/>
      <c r="F309" s="199"/>
      <c r="G309" s="75"/>
      <c r="H309" s="75"/>
      <c r="I309" s="75"/>
      <c r="J309" s="75"/>
      <c r="K309" s="75"/>
    </row>
    <row r="310" spans="1:11">
      <c r="A310" s="75"/>
      <c r="B310" s="75"/>
      <c r="C310" s="199"/>
      <c r="D310" s="199"/>
      <c r="E310" s="199"/>
      <c r="F310" s="199"/>
      <c r="G310" s="75"/>
      <c r="H310" s="75"/>
      <c r="I310" s="75"/>
      <c r="J310" s="75"/>
      <c r="K310" s="75"/>
    </row>
    <row r="311" spans="1:11">
      <c r="A311" s="75"/>
      <c r="B311" s="75"/>
      <c r="C311" s="199"/>
      <c r="D311" s="199"/>
      <c r="E311" s="199"/>
      <c r="F311" s="199"/>
      <c r="G311" s="75"/>
      <c r="H311" s="75"/>
      <c r="I311" s="75"/>
      <c r="J311" s="75"/>
      <c r="K311" s="75"/>
    </row>
    <row r="312" spans="1:11">
      <c r="A312" s="75"/>
      <c r="B312" s="75"/>
      <c r="C312" s="199"/>
      <c r="D312" s="199"/>
      <c r="E312" s="199"/>
      <c r="F312" s="199"/>
      <c r="G312" s="75"/>
      <c r="H312" s="75"/>
      <c r="I312" s="75"/>
      <c r="J312" s="75"/>
      <c r="K312" s="75"/>
    </row>
    <row r="313" spans="1:11">
      <c r="A313" s="75"/>
      <c r="B313" s="75"/>
      <c r="C313" s="199"/>
      <c r="D313" s="199"/>
      <c r="E313" s="199"/>
      <c r="F313" s="199"/>
      <c r="G313" s="75"/>
      <c r="H313" s="75"/>
      <c r="I313" s="75"/>
      <c r="J313" s="75"/>
      <c r="K313" s="75"/>
    </row>
    <row r="314" spans="1:11">
      <c r="A314" s="75"/>
      <c r="B314" s="75"/>
      <c r="C314" s="199"/>
      <c r="D314" s="199"/>
      <c r="E314" s="199"/>
      <c r="F314" s="199"/>
      <c r="G314" s="75"/>
      <c r="H314" s="75"/>
      <c r="I314" s="75"/>
      <c r="J314" s="75"/>
      <c r="K314" s="75"/>
    </row>
    <row r="315" spans="1:11">
      <c r="A315" s="75"/>
      <c r="B315" s="75"/>
      <c r="C315" s="199"/>
      <c r="D315" s="199"/>
      <c r="E315" s="199"/>
      <c r="F315" s="199"/>
      <c r="G315" s="75"/>
      <c r="H315" s="75"/>
      <c r="I315" s="75"/>
      <c r="J315" s="75"/>
      <c r="K315" s="75"/>
    </row>
    <row r="316" spans="1:11">
      <c r="A316" s="75"/>
      <c r="B316" s="75"/>
      <c r="C316" s="199"/>
      <c r="D316" s="199"/>
      <c r="E316" s="199"/>
      <c r="F316" s="199"/>
      <c r="G316" s="75"/>
      <c r="H316" s="75"/>
      <c r="I316" s="75"/>
      <c r="J316" s="75"/>
      <c r="K316" s="75"/>
    </row>
    <row r="317" spans="1:11">
      <c r="A317" s="75"/>
      <c r="B317" s="75"/>
      <c r="C317" s="199"/>
      <c r="D317" s="199"/>
      <c r="E317" s="199"/>
      <c r="F317" s="199"/>
      <c r="G317" s="75"/>
      <c r="H317" s="75"/>
      <c r="I317" s="75"/>
      <c r="J317" s="75"/>
      <c r="K317" s="75"/>
    </row>
    <row r="318" spans="1:11">
      <c r="A318" s="75"/>
      <c r="B318" s="75"/>
      <c r="C318" s="199"/>
      <c r="D318" s="199"/>
      <c r="E318" s="199"/>
      <c r="F318" s="199"/>
      <c r="G318" s="75"/>
      <c r="H318" s="75"/>
      <c r="I318" s="75"/>
      <c r="J318" s="75"/>
      <c r="K318" s="75"/>
    </row>
    <row r="319" spans="1:11">
      <c r="A319" s="75"/>
      <c r="B319" s="75"/>
      <c r="C319" s="199"/>
      <c r="D319" s="199"/>
      <c r="E319" s="199"/>
      <c r="F319" s="199"/>
      <c r="G319" s="75"/>
      <c r="H319" s="75"/>
      <c r="I319" s="75"/>
      <c r="J319" s="75"/>
      <c r="K319" s="75"/>
    </row>
    <row r="320" spans="1:11">
      <c r="A320" s="75"/>
      <c r="B320" s="75"/>
      <c r="C320" s="199"/>
      <c r="D320" s="199"/>
      <c r="E320" s="199"/>
      <c r="F320" s="199"/>
      <c r="G320" s="75"/>
      <c r="H320" s="75"/>
      <c r="I320" s="75"/>
      <c r="J320" s="75"/>
      <c r="K320" s="75"/>
    </row>
    <row r="321" spans="1:11">
      <c r="A321" s="75"/>
      <c r="B321" s="75"/>
      <c r="C321" s="199"/>
      <c r="D321" s="199"/>
      <c r="E321" s="199"/>
      <c r="F321" s="199"/>
      <c r="G321" s="75"/>
      <c r="H321" s="75"/>
      <c r="I321" s="75"/>
      <c r="J321" s="75"/>
      <c r="K321" s="75"/>
    </row>
    <row r="322" spans="1:11">
      <c r="A322" s="75"/>
      <c r="B322" s="75"/>
      <c r="C322" s="199"/>
      <c r="D322" s="199"/>
      <c r="E322" s="199"/>
      <c r="F322" s="199"/>
      <c r="G322" s="75"/>
      <c r="H322" s="75"/>
      <c r="I322" s="75"/>
      <c r="J322" s="75"/>
      <c r="K322" s="75"/>
    </row>
    <row r="323" spans="1:11">
      <c r="A323" s="75"/>
      <c r="B323" s="75"/>
      <c r="C323" s="199"/>
      <c r="D323" s="199"/>
      <c r="E323" s="199"/>
      <c r="F323" s="199"/>
      <c r="G323" s="75"/>
      <c r="H323" s="75"/>
      <c r="I323" s="75"/>
      <c r="J323" s="75"/>
      <c r="K323" s="75"/>
    </row>
    <row r="324" spans="1:11">
      <c r="A324" s="75"/>
      <c r="B324" s="75"/>
      <c r="C324" s="199"/>
      <c r="D324" s="199"/>
      <c r="E324" s="199"/>
      <c r="F324" s="199"/>
      <c r="G324" s="75"/>
      <c r="H324" s="75"/>
      <c r="I324" s="75"/>
      <c r="J324" s="75"/>
      <c r="K324" s="75"/>
    </row>
    <row r="325" spans="1:11">
      <c r="A325" s="75"/>
      <c r="B325" s="75"/>
      <c r="C325" s="199"/>
      <c r="D325" s="199"/>
      <c r="E325" s="199"/>
      <c r="F325" s="199"/>
      <c r="G325" s="75"/>
      <c r="H325" s="75"/>
      <c r="I325" s="75"/>
      <c r="J325" s="75"/>
      <c r="K325" s="75"/>
    </row>
    <row r="326" spans="1:11">
      <c r="A326" s="75"/>
      <c r="B326" s="75"/>
      <c r="C326" s="199"/>
      <c r="D326" s="199"/>
      <c r="E326" s="199"/>
      <c r="F326" s="199"/>
      <c r="G326" s="75"/>
      <c r="H326" s="75"/>
      <c r="I326" s="75"/>
      <c r="J326" s="75"/>
      <c r="K326" s="75"/>
    </row>
    <row r="327" spans="1:11">
      <c r="A327" s="75"/>
      <c r="B327" s="75"/>
      <c r="C327" s="199"/>
      <c r="D327" s="199"/>
      <c r="E327" s="199"/>
      <c r="F327" s="199"/>
      <c r="G327" s="75"/>
      <c r="H327" s="75"/>
      <c r="I327" s="75"/>
      <c r="J327" s="75"/>
      <c r="K327" s="75"/>
    </row>
    <row r="328" spans="1:11">
      <c r="A328" s="75"/>
      <c r="B328" s="75"/>
      <c r="C328" s="199"/>
      <c r="D328" s="199"/>
      <c r="E328" s="199"/>
      <c r="F328" s="199"/>
      <c r="G328" s="75"/>
      <c r="H328" s="75"/>
      <c r="I328" s="75"/>
      <c r="J328" s="75"/>
      <c r="K328" s="75"/>
    </row>
    <row r="329" spans="1:11">
      <c r="A329" s="75"/>
      <c r="B329" s="75"/>
      <c r="C329" s="199"/>
      <c r="D329" s="199"/>
      <c r="E329" s="199"/>
      <c r="F329" s="199"/>
      <c r="G329" s="75"/>
      <c r="H329" s="75"/>
      <c r="I329" s="75"/>
      <c r="J329" s="75"/>
      <c r="K329" s="75"/>
    </row>
    <row r="330" spans="1:11">
      <c r="A330" s="75"/>
      <c r="B330" s="75"/>
      <c r="C330" s="199"/>
      <c r="D330" s="199"/>
      <c r="E330" s="199"/>
      <c r="F330" s="199"/>
      <c r="G330" s="75"/>
      <c r="H330" s="75"/>
      <c r="I330" s="75"/>
      <c r="J330" s="75"/>
      <c r="K330" s="75"/>
    </row>
    <row r="331" spans="1:11">
      <c r="A331" s="75"/>
      <c r="B331" s="75"/>
      <c r="C331" s="199"/>
      <c r="D331" s="199"/>
      <c r="E331" s="199"/>
      <c r="F331" s="199"/>
      <c r="G331" s="75"/>
      <c r="H331" s="75"/>
      <c r="I331" s="75"/>
      <c r="J331" s="75"/>
      <c r="K331" s="75"/>
    </row>
    <row r="332" spans="1:11">
      <c r="A332" s="75"/>
      <c r="B332" s="75"/>
      <c r="C332" s="199"/>
      <c r="D332" s="199"/>
      <c r="E332" s="199"/>
      <c r="F332" s="199"/>
      <c r="G332" s="75"/>
      <c r="H332" s="75"/>
      <c r="I332" s="75"/>
      <c r="J332" s="75"/>
      <c r="K332" s="75"/>
    </row>
    <row r="333" spans="1:11">
      <c r="A333" s="75"/>
      <c r="B333" s="75"/>
      <c r="C333" s="199"/>
      <c r="D333" s="199"/>
      <c r="E333" s="199"/>
      <c r="F333" s="199"/>
      <c r="G333" s="75"/>
      <c r="H333" s="75"/>
      <c r="I333" s="75"/>
      <c r="J333" s="75"/>
      <c r="K333" s="75"/>
    </row>
    <row r="334" spans="1:11">
      <c r="A334" s="75"/>
      <c r="B334" s="75"/>
      <c r="C334" s="199"/>
      <c r="D334" s="199"/>
      <c r="E334" s="199"/>
      <c r="F334" s="199"/>
      <c r="G334" s="75"/>
      <c r="H334" s="75"/>
      <c r="I334" s="75"/>
      <c r="J334" s="75"/>
      <c r="K334" s="75"/>
    </row>
    <row r="335" spans="1:11">
      <c r="A335" s="75"/>
      <c r="B335" s="75"/>
      <c r="C335" s="199"/>
      <c r="D335" s="199"/>
      <c r="E335" s="199"/>
      <c r="F335" s="199"/>
      <c r="G335" s="75"/>
      <c r="H335" s="75"/>
      <c r="I335" s="75"/>
      <c r="J335" s="75"/>
      <c r="K335" s="75"/>
    </row>
    <row r="336" spans="1:11">
      <c r="A336" s="75"/>
      <c r="B336" s="75"/>
      <c r="C336" s="199"/>
      <c r="D336" s="199"/>
      <c r="E336" s="199"/>
      <c r="F336" s="199"/>
      <c r="G336" s="75"/>
      <c r="H336" s="75"/>
      <c r="I336" s="75"/>
      <c r="J336" s="75"/>
      <c r="K336" s="75"/>
    </row>
    <row r="337" spans="1:11">
      <c r="A337" s="75"/>
      <c r="B337" s="75"/>
      <c r="C337" s="199"/>
      <c r="D337" s="199"/>
      <c r="E337" s="199"/>
      <c r="F337" s="199"/>
      <c r="G337" s="75"/>
      <c r="H337" s="75"/>
      <c r="I337" s="75"/>
      <c r="J337" s="75"/>
      <c r="K337" s="75"/>
    </row>
    <row r="338" spans="1:11">
      <c r="A338" s="75"/>
      <c r="B338" s="75"/>
      <c r="C338" s="199"/>
      <c r="D338" s="199"/>
      <c r="E338" s="199"/>
      <c r="F338" s="199"/>
      <c r="G338" s="75"/>
      <c r="H338" s="75"/>
      <c r="I338" s="75"/>
      <c r="J338" s="75"/>
      <c r="K338" s="75"/>
    </row>
    <row r="339" spans="1:11">
      <c r="A339" s="75"/>
      <c r="B339" s="75"/>
      <c r="C339" s="199"/>
      <c r="D339" s="199"/>
      <c r="E339" s="199"/>
      <c r="F339" s="199"/>
      <c r="G339" s="75"/>
      <c r="H339" s="75"/>
      <c r="I339" s="75"/>
      <c r="J339" s="75"/>
      <c r="K339" s="75"/>
    </row>
    <row r="340" spans="1:11">
      <c r="A340" s="75"/>
      <c r="B340" s="75"/>
      <c r="C340" s="199"/>
      <c r="D340" s="199"/>
      <c r="E340" s="199"/>
      <c r="F340" s="199"/>
      <c r="G340" s="75"/>
      <c r="H340" s="75"/>
      <c r="I340" s="75"/>
      <c r="J340" s="75"/>
      <c r="K340" s="75"/>
    </row>
    <row r="341" spans="1:11">
      <c r="A341" s="75"/>
      <c r="B341" s="75"/>
      <c r="C341" s="199"/>
      <c r="D341" s="199"/>
      <c r="E341" s="199"/>
      <c r="F341" s="199"/>
      <c r="G341" s="75"/>
      <c r="H341" s="75"/>
      <c r="I341" s="75"/>
      <c r="J341" s="75"/>
      <c r="K341" s="75"/>
    </row>
    <row r="342" spans="1:11">
      <c r="A342" s="75"/>
      <c r="B342" s="75"/>
      <c r="C342" s="199"/>
      <c r="D342" s="199"/>
      <c r="E342" s="199"/>
      <c r="F342" s="199"/>
      <c r="G342" s="75"/>
      <c r="H342" s="75"/>
      <c r="I342" s="75"/>
      <c r="J342" s="75"/>
      <c r="K342" s="75"/>
    </row>
    <row r="343" spans="1:11">
      <c r="A343" s="75"/>
      <c r="B343" s="75"/>
      <c r="C343" s="199"/>
      <c r="D343" s="199"/>
      <c r="E343" s="199"/>
      <c r="F343" s="199"/>
      <c r="G343" s="75"/>
      <c r="H343" s="75"/>
      <c r="I343" s="75"/>
      <c r="J343" s="75"/>
      <c r="K343" s="75"/>
    </row>
    <row r="344" spans="1:11">
      <c r="A344" s="75"/>
      <c r="B344" s="75"/>
      <c r="C344" s="199"/>
      <c r="D344" s="199"/>
      <c r="E344" s="199"/>
      <c r="F344" s="199"/>
      <c r="G344" s="75"/>
      <c r="H344" s="75"/>
      <c r="I344" s="75"/>
      <c r="J344" s="75"/>
      <c r="K344" s="75"/>
    </row>
    <row r="345" spans="1:11">
      <c r="A345" s="75"/>
      <c r="B345" s="75"/>
      <c r="C345" s="199"/>
      <c r="D345" s="199"/>
      <c r="E345" s="199"/>
      <c r="F345" s="199"/>
      <c r="G345" s="75"/>
      <c r="H345" s="75"/>
      <c r="I345" s="75"/>
      <c r="J345" s="75"/>
      <c r="K345" s="75"/>
    </row>
    <row r="346" spans="1:11">
      <c r="A346" s="75"/>
      <c r="B346" s="75"/>
      <c r="C346" s="199"/>
      <c r="D346" s="199"/>
      <c r="E346" s="199"/>
      <c r="F346" s="199"/>
      <c r="G346" s="75"/>
      <c r="H346" s="75"/>
      <c r="I346" s="75"/>
      <c r="J346" s="75"/>
      <c r="K346" s="75"/>
    </row>
    <row r="347" spans="1:11">
      <c r="A347" s="75"/>
      <c r="B347" s="75"/>
      <c r="C347" s="199"/>
      <c r="D347" s="199"/>
      <c r="E347" s="199"/>
      <c r="F347" s="199"/>
      <c r="G347" s="75"/>
      <c r="H347" s="75"/>
      <c r="I347" s="75"/>
      <c r="J347" s="75"/>
      <c r="K347" s="75"/>
    </row>
    <row r="348" spans="1:11">
      <c r="A348" s="75"/>
      <c r="B348" s="75"/>
      <c r="C348" s="199"/>
      <c r="D348" s="199"/>
      <c r="E348" s="199"/>
      <c r="F348" s="199"/>
      <c r="G348" s="75"/>
      <c r="H348" s="75"/>
      <c r="I348" s="75"/>
      <c r="J348" s="75"/>
      <c r="K348" s="75"/>
    </row>
    <row r="349" spans="1:11">
      <c r="A349" s="75"/>
      <c r="B349" s="75"/>
      <c r="C349" s="199"/>
      <c r="D349" s="199"/>
      <c r="E349" s="199"/>
      <c r="F349" s="199"/>
      <c r="G349" s="75"/>
      <c r="H349" s="75"/>
      <c r="I349" s="75"/>
      <c r="J349" s="75"/>
      <c r="K349" s="75"/>
    </row>
    <row r="350" spans="1:11">
      <c r="A350" s="75"/>
      <c r="B350" s="75"/>
      <c r="C350" s="199"/>
      <c r="D350" s="199"/>
      <c r="E350" s="199"/>
      <c r="F350" s="199"/>
      <c r="G350" s="75"/>
      <c r="H350" s="75"/>
      <c r="I350" s="75"/>
      <c r="J350" s="75"/>
      <c r="K350" s="75"/>
    </row>
    <row r="351" spans="1:11">
      <c r="A351" s="75"/>
      <c r="B351" s="75"/>
      <c r="C351" s="199"/>
      <c r="D351" s="199"/>
      <c r="E351" s="199"/>
      <c r="F351" s="199"/>
      <c r="G351" s="75"/>
      <c r="H351" s="75"/>
      <c r="I351" s="75"/>
      <c r="J351" s="75"/>
      <c r="K351" s="75"/>
    </row>
    <row r="352" spans="1:11">
      <c r="A352" s="75"/>
      <c r="B352" s="75"/>
      <c r="C352" s="199"/>
      <c r="D352" s="199"/>
      <c r="E352" s="199"/>
      <c r="F352" s="199"/>
      <c r="G352" s="75"/>
      <c r="H352" s="75"/>
      <c r="I352" s="75"/>
      <c r="J352" s="75"/>
      <c r="K352" s="75"/>
    </row>
    <row r="353" spans="1:11">
      <c r="A353" s="75"/>
      <c r="B353" s="75"/>
      <c r="C353" s="199"/>
      <c r="D353" s="199"/>
      <c r="E353" s="199"/>
      <c r="F353" s="199"/>
      <c r="G353" s="75"/>
      <c r="H353" s="75"/>
      <c r="I353" s="75"/>
      <c r="J353" s="75"/>
      <c r="K353" s="75"/>
    </row>
    <row r="354" spans="1:11">
      <c r="A354" s="75"/>
      <c r="B354" s="75"/>
      <c r="C354" s="199"/>
      <c r="D354" s="199"/>
      <c r="E354" s="199"/>
      <c r="F354" s="199"/>
      <c r="G354" s="75"/>
      <c r="H354" s="75"/>
      <c r="I354" s="75"/>
      <c r="J354" s="75"/>
      <c r="K354" s="75"/>
    </row>
    <row r="355" spans="1:11">
      <c r="A355" s="75"/>
      <c r="B355" s="75"/>
      <c r="C355" s="199"/>
      <c r="D355" s="199"/>
      <c r="E355" s="199"/>
      <c r="F355" s="199"/>
      <c r="G355" s="75"/>
      <c r="H355" s="75"/>
      <c r="I355" s="75"/>
      <c r="J355" s="75"/>
      <c r="K355" s="75"/>
    </row>
    <row r="356" spans="1:11">
      <c r="A356" s="75"/>
      <c r="B356" s="75"/>
      <c r="C356" s="199"/>
      <c r="D356" s="199"/>
      <c r="E356" s="199"/>
      <c r="F356" s="199"/>
      <c r="G356" s="75"/>
      <c r="H356" s="75"/>
      <c r="I356" s="75"/>
      <c r="J356" s="75"/>
      <c r="K356" s="75"/>
    </row>
    <row r="357" spans="1:11">
      <c r="A357" s="75"/>
      <c r="B357" s="75"/>
      <c r="C357" s="199"/>
      <c r="D357" s="199"/>
      <c r="E357" s="199"/>
      <c r="F357" s="199"/>
      <c r="G357" s="75"/>
      <c r="H357" s="75"/>
      <c r="I357" s="75"/>
      <c r="J357" s="75"/>
      <c r="K357" s="75"/>
    </row>
    <row r="358" spans="1:11">
      <c r="A358" s="75"/>
      <c r="B358" s="75"/>
      <c r="C358" s="199"/>
      <c r="D358" s="199"/>
      <c r="E358" s="199"/>
      <c r="F358" s="199"/>
      <c r="G358" s="75"/>
      <c r="H358" s="75"/>
      <c r="I358" s="75"/>
      <c r="J358" s="75"/>
      <c r="K358" s="75"/>
    </row>
    <row r="359" spans="1:11">
      <c r="A359" s="75"/>
      <c r="B359" s="75"/>
      <c r="C359" s="199"/>
      <c r="D359" s="199"/>
      <c r="E359" s="199"/>
      <c r="F359" s="199"/>
      <c r="G359" s="75"/>
      <c r="H359" s="75"/>
      <c r="I359" s="75"/>
      <c r="J359" s="75"/>
      <c r="K359" s="75"/>
    </row>
    <row r="360" spans="1:11">
      <c r="A360" s="75"/>
      <c r="B360" s="75"/>
      <c r="C360" s="199"/>
      <c r="D360" s="199"/>
      <c r="E360" s="199"/>
      <c r="F360" s="199"/>
      <c r="G360" s="75"/>
      <c r="H360" s="75"/>
      <c r="I360" s="75"/>
      <c r="J360" s="75"/>
      <c r="K360" s="75"/>
    </row>
    <row r="361" spans="1:11">
      <c r="A361" s="75"/>
      <c r="B361" s="75"/>
      <c r="C361" s="199"/>
      <c r="D361" s="199"/>
      <c r="E361" s="199"/>
      <c r="F361" s="199"/>
      <c r="G361" s="75"/>
      <c r="H361" s="75"/>
      <c r="I361" s="75"/>
      <c r="J361" s="75"/>
      <c r="K361" s="75"/>
    </row>
    <row r="362" spans="1:11">
      <c r="A362" s="75"/>
      <c r="B362" s="75"/>
      <c r="C362" s="199"/>
      <c r="D362" s="199"/>
      <c r="E362" s="199"/>
      <c r="F362" s="199"/>
      <c r="G362" s="75"/>
      <c r="H362" s="75"/>
      <c r="I362" s="75"/>
      <c r="J362" s="75"/>
      <c r="K362" s="75"/>
    </row>
    <row r="363" spans="1:11">
      <c r="A363" s="75"/>
      <c r="B363" s="75"/>
      <c r="C363" s="199"/>
      <c r="D363" s="199"/>
      <c r="E363" s="199"/>
      <c r="F363" s="199"/>
      <c r="G363" s="75"/>
      <c r="H363" s="75"/>
      <c r="I363" s="75"/>
      <c r="J363" s="75"/>
      <c r="K363" s="75"/>
    </row>
    <row r="364" spans="1:11">
      <c r="A364" s="75"/>
      <c r="B364" s="75"/>
      <c r="C364" s="199"/>
      <c r="D364" s="199"/>
      <c r="E364" s="199"/>
      <c r="F364" s="199"/>
      <c r="G364" s="75"/>
      <c r="H364" s="75"/>
      <c r="I364" s="75"/>
      <c r="J364" s="75"/>
      <c r="K364" s="75"/>
    </row>
    <row r="365" spans="1:11">
      <c r="A365" s="75"/>
      <c r="B365" s="75"/>
      <c r="C365" s="199"/>
      <c r="D365" s="199"/>
      <c r="E365" s="199"/>
      <c r="F365" s="199"/>
      <c r="G365" s="75"/>
      <c r="H365" s="75"/>
      <c r="I365" s="75"/>
      <c r="J365" s="75"/>
      <c r="K365" s="75"/>
    </row>
    <row r="366" spans="1:11">
      <c r="A366" s="75"/>
      <c r="B366" s="75"/>
      <c r="C366" s="199"/>
      <c r="D366" s="199"/>
      <c r="E366" s="199"/>
      <c r="F366" s="199"/>
      <c r="G366" s="75"/>
      <c r="H366" s="75"/>
      <c r="I366" s="75"/>
      <c r="J366" s="75"/>
      <c r="K366" s="75"/>
    </row>
    <row r="367" spans="1:11">
      <c r="A367" s="75"/>
      <c r="B367" s="75"/>
      <c r="C367" s="199"/>
      <c r="D367" s="199"/>
      <c r="E367" s="199"/>
      <c r="F367" s="199"/>
      <c r="G367" s="75"/>
      <c r="H367" s="75"/>
      <c r="I367" s="75"/>
      <c r="J367" s="75"/>
      <c r="K367" s="75"/>
    </row>
    <row r="368" spans="1:11">
      <c r="A368" s="75"/>
      <c r="B368" s="75"/>
      <c r="C368" s="199"/>
      <c r="D368" s="199"/>
      <c r="E368" s="199"/>
      <c r="F368" s="199"/>
      <c r="G368" s="75"/>
      <c r="H368" s="75"/>
      <c r="I368" s="75"/>
      <c r="J368" s="75"/>
      <c r="K368" s="75"/>
    </row>
    <row r="369" spans="1:11">
      <c r="A369" s="75"/>
      <c r="B369" s="75"/>
      <c r="C369" s="199"/>
      <c r="D369" s="199"/>
      <c r="E369" s="199"/>
      <c r="F369" s="199"/>
      <c r="G369" s="75"/>
      <c r="H369" s="75"/>
      <c r="I369" s="75"/>
      <c r="J369" s="75"/>
      <c r="K369" s="75"/>
    </row>
    <row r="370" spans="1:11">
      <c r="A370" s="75"/>
      <c r="B370" s="75"/>
      <c r="C370" s="199"/>
      <c r="D370" s="199"/>
      <c r="E370" s="199"/>
      <c r="F370" s="199"/>
      <c r="G370" s="75"/>
      <c r="H370" s="75"/>
      <c r="I370" s="75"/>
      <c r="J370" s="75"/>
      <c r="K370" s="75"/>
    </row>
    <row r="371" spans="1:11">
      <c r="A371" s="75"/>
      <c r="B371" s="75"/>
      <c r="C371" s="199"/>
      <c r="D371" s="199"/>
      <c r="E371" s="199"/>
      <c r="F371" s="199"/>
      <c r="G371" s="75"/>
      <c r="H371" s="75"/>
      <c r="I371" s="75"/>
      <c r="J371" s="75"/>
      <c r="K371" s="75"/>
    </row>
    <row r="372" spans="1:11">
      <c r="A372" s="75"/>
      <c r="B372" s="75"/>
      <c r="C372" s="199"/>
      <c r="D372" s="199"/>
      <c r="E372" s="199"/>
      <c r="F372" s="199"/>
      <c r="G372" s="75"/>
      <c r="H372" s="75"/>
      <c r="I372" s="75"/>
      <c r="J372" s="75"/>
      <c r="K372" s="75"/>
    </row>
    <row r="373" spans="1:11">
      <c r="A373" s="75"/>
      <c r="B373" s="75"/>
      <c r="C373" s="199"/>
      <c r="D373" s="199"/>
      <c r="E373" s="199"/>
      <c r="F373" s="199"/>
      <c r="G373" s="75"/>
      <c r="H373" s="75"/>
      <c r="I373" s="75"/>
      <c r="J373" s="75"/>
      <c r="K373" s="75"/>
    </row>
    <row r="374" spans="1:11">
      <c r="A374" s="75"/>
      <c r="B374" s="75"/>
      <c r="C374" s="199"/>
      <c r="D374" s="199"/>
      <c r="E374" s="199"/>
      <c r="F374" s="199"/>
      <c r="G374" s="75"/>
      <c r="H374" s="75"/>
      <c r="I374" s="75"/>
      <c r="J374" s="75"/>
      <c r="K374" s="75"/>
    </row>
    <row r="375" spans="1:11">
      <c r="A375" s="75"/>
      <c r="B375" s="75"/>
      <c r="C375" s="199"/>
      <c r="D375" s="199"/>
      <c r="E375" s="199"/>
      <c r="F375" s="199"/>
      <c r="G375" s="75"/>
      <c r="H375" s="75"/>
      <c r="I375" s="75"/>
      <c r="J375" s="75"/>
      <c r="K375" s="75"/>
    </row>
    <row r="376" spans="1:11">
      <c r="A376" s="75"/>
      <c r="B376" s="75"/>
      <c r="C376" s="199"/>
      <c r="D376" s="199"/>
      <c r="E376" s="199"/>
      <c r="F376" s="199"/>
      <c r="G376" s="75"/>
      <c r="H376" s="75"/>
      <c r="I376" s="75"/>
      <c r="J376" s="75"/>
      <c r="K376" s="75"/>
    </row>
    <row r="377" spans="1:11">
      <c r="A377" s="75"/>
      <c r="B377" s="75"/>
      <c r="C377" s="199"/>
      <c r="D377" s="199"/>
      <c r="E377" s="199"/>
      <c r="F377" s="199"/>
      <c r="G377" s="75"/>
      <c r="H377" s="75"/>
      <c r="I377" s="75"/>
      <c r="J377" s="75"/>
      <c r="K377" s="75"/>
    </row>
    <row r="378" spans="1:11">
      <c r="A378" s="75"/>
      <c r="B378" s="75"/>
      <c r="C378" s="199"/>
      <c r="D378" s="199"/>
      <c r="E378" s="199"/>
      <c r="F378" s="199"/>
      <c r="G378" s="75"/>
      <c r="H378" s="75"/>
      <c r="I378" s="75"/>
      <c r="J378" s="75"/>
      <c r="K378" s="75"/>
    </row>
    <row r="379" spans="1:11">
      <c r="A379" s="75"/>
      <c r="B379" s="75"/>
      <c r="C379" s="199"/>
      <c r="D379" s="199"/>
      <c r="E379" s="199"/>
      <c r="F379" s="199"/>
      <c r="G379" s="75"/>
      <c r="H379" s="75"/>
      <c r="I379" s="75"/>
      <c r="J379" s="75"/>
      <c r="K379" s="75"/>
    </row>
    <row r="380" spans="1:11">
      <c r="A380" s="75"/>
      <c r="B380" s="75"/>
      <c r="C380" s="199"/>
      <c r="D380" s="199"/>
      <c r="E380" s="199"/>
      <c r="F380" s="199"/>
      <c r="G380" s="75"/>
      <c r="H380" s="75"/>
      <c r="I380" s="75"/>
      <c r="J380" s="75"/>
      <c r="K380" s="75"/>
    </row>
    <row r="381" spans="1:11">
      <c r="A381" s="75"/>
      <c r="B381" s="75"/>
      <c r="C381" s="199"/>
      <c r="D381" s="199"/>
      <c r="E381" s="199"/>
      <c r="F381" s="199"/>
      <c r="G381" s="75"/>
      <c r="H381" s="75"/>
      <c r="I381" s="75"/>
      <c r="J381" s="75"/>
      <c r="K381" s="75"/>
    </row>
    <row r="382" spans="1:11">
      <c r="A382" s="75"/>
      <c r="B382" s="75"/>
      <c r="C382" s="199"/>
      <c r="D382" s="199"/>
      <c r="E382" s="199"/>
      <c r="F382" s="199"/>
      <c r="G382" s="75"/>
      <c r="H382" s="75"/>
      <c r="I382" s="75"/>
      <c r="J382" s="75"/>
      <c r="K382" s="75"/>
    </row>
    <row r="383" spans="1:11">
      <c r="A383" s="75"/>
      <c r="B383" s="75"/>
      <c r="C383" s="199"/>
      <c r="D383" s="199"/>
      <c r="E383" s="199"/>
      <c r="F383" s="199"/>
      <c r="G383" s="75"/>
      <c r="H383" s="75"/>
      <c r="I383" s="75"/>
      <c r="J383" s="75"/>
      <c r="K383" s="75"/>
    </row>
    <row r="384" spans="1:11">
      <c r="A384" s="75"/>
      <c r="B384" s="75"/>
      <c r="C384" s="199"/>
      <c r="D384" s="199"/>
      <c r="E384" s="199"/>
      <c r="F384" s="199"/>
      <c r="G384" s="75"/>
      <c r="H384" s="75"/>
      <c r="I384" s="75"/>
      <c r="J384" s="75"/>
      <c r="K384" s="75"/>
    </row>
    <row r="385" spans="1:11">
      <c r="A385" s="75"/>
      <c r="B385" s="75"/>
      <c r="C385" s="199"/>
      <c r="D385" s="199"/>
      <c r="E385" s="199"/>
      <c r="F385" s="199"/>
      <c r="G385" s="75"/>
      <c r="H385" s="75"/>
      <c r="I385" s="75"/>
      <c r="J385" s="75"/>
      <c r="K385" s="75"/>
    </row>
    <row r="386" spans="1:11">
      <c r="A386" s="75"/>
      <c r="B386" s="75"/>
      <c r="C386" s="199"/>
      <c r="D386" s="199"/>
      <c r="E386" s="199"/>
      <c r="F386" s="199"/>
      <c r="G386" s="75"/>
      <c r="H386" s="75"/>
      <c r="I386" s="75"/>
      <c r="J386" s="75"/>
      <c r="K386" s="75"/>
    </row>
    <row r="387" spans="1:11">
      <c r="A387" s="75"/>
      <c r="B387" s="75"/>
      <c r="C387" s="199"/>
      <c r="D387" s="199"/>
      <c r="E387" s="199"/>
      <c r="F387" s="199"/>
      <c r="G387" s="75"/>
      <c r="H387" s="75"/>
      <c r="I387" s="75"/>
      <c r="J387" s="75"/>
      <c r="K387" s="75"/>
    </row>
    <row r="388" spans="1:11">
      <c r="A388" s="75"/>
      <c r="B388" s="75"/>
      <c r="C388" s="199"/>
      <c r="D388" s="199"/>
      <c r="E388" s="199"/>
      <c r="F388" s="199"/>
      <c r="G388" s="75"/>
      <c r="H388" s="75"/>
      <c r="I388" s="75"/>
      <c r="J388" s="75"/>
      <c r="K388" s="75"/>
    </row>
    <row r="389" spans="1:11">
      <c r="A389" s="75"/>
      <c r="B389" s="75"/>
      <c r="C389" s="199"/>
      <c r="D389" s="199"/>
      <c r="E389" s="199"/>
      <c r="F389" s="199"/>
      <c r="G389" s="75"/>
      <c r="H389" s="75"/>
      <c r="I389" s="75"/>
      <c r="J389" s="75"/>
      <c r="K389" s="75"/>
    </row>
    <row r="390" spans="1:11">
      <c r="A390" s="75"/>
      <c r="B390" s="75"/>
      <c r="C390" s="199"/>
      <c r="D390" s="199"/>
      <c r="E390" s="199"/>
      <c r="F390" s="199"/>
      <c r="G390" s="75"/>
      <c r="H390" s="75"/>
      <c r="I390" s="75"/>
      <c r="J390" s="75"/>
      <c r="K390" s="75"/>
    </row>
    <row r="391" spans="1:11">
      <c r="A391" s="75"/>
      <c r="B391" s="75"/>
      <c r="C391" s="199"/>
      <c r="D391" s="199"/>
      <c r="E391" s="199"/>
      <c r="F391" s="199"/>
      <c r="G391" s="75"/>
      <c r="H391" s="75"/>
      <c r="I391" s="75"/>
      <c r="J391" s="75"/>
      <c r="K391" s="75"/>
    </row>
    <row r="392" spans="1:11">
      <c r="A392" s="75"/>
      <c r="B392" s="75"/>
      <c r="C392" s="199"/>
      <c r="D392" s="199"/>
      <c r="E392" s="199"/>
      <c r="F392" s="199"/>
      <c r="G392" s="75"/>
      <c r="H392" s="75"/>
      <c r="I392" s="75"/>
      <c r="J392" s="75"/>
      <c r="K392" s="75"/>
    </row>
    <row r="393" spans="1:11">
      <c r="A393" s="75"/>
      <c r="B393" s="75"/>
      <c r="C393" s="199"/>
      <c r="D393" s="199"/>
      <c r="E393" s="199"/>
      <c r="F393" s="199"/>
      <c r="G393" s="75"/>
      <c r="H393" s="75"/>
      <c r="I393" s="75"/>
      <c r="J393" s="75"/>
      <c r="K393" s="75"/>
    </row>
    <row r="394" spans="1:11">
      <c r="A394" s="75"/>
      <c r="B394" s="75"/>
      <c r="C394" s="199"/>
      <c r="D394" s="199"/>
      <c r="E394" s="199"/>
      <c r="F394" s="199"/>
      <c r="G394" s="75"/>
      <c r="H394" s="75"/>
      <c r="I394" s="75"/>
      <c r="J394" s="75"/>
      <c r="K394" s="75"/>
    </row>
    <row r="395" spans="1:11">
      <c r="A395" s="75"/>
      <c r="B395" s="75"/>
      <c r="C395" s="199"/>
      <c r="D395" s="199"/>
      <c r="E395" s="199"/>
      <c r="F395" s="199"/>
      <c r="G395" s="75"/>
      <c r="H395" s="75"/>
      <c r="I395" s="75"/>
      <c r="J395" s="75"/>
      <c r="K395" s="75"/>
    </row>
    <row r="396" spans="1:11">
      <c r="A396" s="75"/>
      <c r="B396" s="75"/>
      <c r="C396" s="199"/>
      <c r="D396" s="199"/>
      <c r="E396" s="199"/>
      <c r="F396" s="199"/>
      <c r="G396" s="75"/>
      <c r="H396" s="75"/>
      <c r="I396" s="75"/>
      <c r="J396" s="75"/>
      <c r="K396" s="75"/>
    </row>
    <row r="397" spans="1:11">
      <c r="A397" s="75"/>
      <c r="B397" s="75"/>
      <c r="C397" s="199"/>
      <c r="D397" s="199"/>
      <c r="E397" s="199"/>
      <c r="F397" s="199"/>
      <c r="G397" s="75"/>
      <c r="H397" s="75"/>
      <c r="I397" s="75"/>
      <c r="J397" s="75"/>
      <c r="K397" s="75"/>
    </row>
    <row r="398" spans="1:11">
      <c r="A398" s="75"/>
      <c r="B398" s="75"/>
      <c r="C398" s="199"/>
      <c r="D398" s="199"/>
      <c r="E398" s="199"/>
      <c r="F398" s="199"/>
      <c r="G398" s="75"/>
      <c r="H398" s="75"/>
      <c r="I398" s="75"/>
      <c r="J398" s="75"/>
      <c r="K398" s="75"/>
    </row>
    <row r="399" spans="1:11">
      <c r="A399" s="75"/>
      <c r="B399" s="75"/>
      <c r="C399" s="199"/>
      <c r="D399" s="199"/>
      <c r="E399" s="199"/>
      <c r="F399" s="199"/>
      <c r="G399" s="75"/>
      <c r="H399" s="75"/>
      <c r="I399" s="75"/>
      <c r="J399" s="75"/>
      <c r="K399" s="75"/>
    </row>
    <row r="400" spans="1:11">
      <c r="A400" s="75"/>
      <c r="B400" s="75"/>
      <c r="C400" s="199"/>
      <c r="D400" s="199"/>
      <c r="E400" s="199"/>
      <c r="F400" s="199"/>
      <c r="G400" s="75"/>
      <c r="H400" s="75"/>
      <c r="I400" s="75"/>
      <c r="J400" s="75"/>
      <c r="K400" s="75"/>
    </row>
    <row r="401" spans="1:11">
      <c r="A401" s="75"/>
      <c r="B401" s="75"/>
      <c r="C401" s="199"/>
      <c r="D401" s="199"/>
      <c r="E401" s="199"/>
      <c r="F401" s="199"/>
      <c r="G401" s="75"/>
      <c r="H401" s="75"/>
      <c r="I401" s="75"/>
      <c r="J401" s="75"/>
      <c r="K401" s="75"/>
    </row>
  </sheetData>
  <customSheetViews>
    <customSheetView guid="{28784157-4EC3-4007-954F-95FA853A7F47}" showPageBreaks="1" fitToPage="1" showRuler="0">
      <selection sqref="A1:H1"/>
      <pageMargins left="0.75" right="0.75" top="1" bottom="1" header="0.5" footer="0.5"/>
      <printOptions horizontalCentered="1"/>
      <pageSetup scale="76" orientation="portrait" r:id="rId1"/>
      <headerFooter alignWithMargins="0"/>
    </customSheetView>
    <customSheetView guid="{D8BEF0E3-EED3-4DA6-93A2-D62A3C7751B3}" fitToPage="1" showRuler="0">
      <selection sqref="A1:G1"/>
      <pageMargins left="0.75" right="0.75" top="1" bottom="1" header="0.5" footer="0.5"/>
      <printOptions horizontalCentered="1"/>
      <pageSetup scale="76" orientation="portrait" r:id="rId2"/>
      <headerFooter alignWithMargins="0"/>
    </customSheetView>
    <customSheetView guid="{1FD82FDD-08B3-45D2-8EF1-B2A8FEBCA5D5}" showPageBreaks="1" fitToPage="1" printArea="1" showRuler="0">
      <selection sqref="A1:G1"/>
      <pageMargins left="0.75" right="0.75" top="1" bottom="1" header="0.5" footer="0.5"/>
      <printOptions horizontalCentered="1"/>
      <pageSetup scale="75" orientation="portrait" r:id="rId3"/>
      <headerFooter alignWithMargins="0"/>
    </customSheetView>
    <customSheetView guid="{ED0078E7-B6E2-4668-A7FA-6DBEB081B675}" fitToPage="1" showRuler="0">
      <pageMargins left="0.75" right="0.75" top="1" bottom="1" header="0.5" footer="0.5"/>
      <printOptions horizontalCentered="1"/>
      <pageSetup scale="75" orientation="portrait" r:id="rId4"/>
      <headerFooter alignWithMargins="0"/>
    </customSheetView>
    <customSheetView guid="{FD7E503C-ABB7-4CF2-A9E8-6C671B4A7BE3}" fitToPage="1" showRuler="0">
      <selection activeCell="C20" sqref="C20"/>
      <pageMargins left="0.75" right="0.75" top="1" bottom="1" header="0.5" footer="0.5"/>
      <printOptions horizontalCentered="1"/>
      <pageSetup scale="75" orientation="portrait" r:id="rId5"/>
      <headerFooter alignWithMargins="0"/>
    </customSheetView>
    <customSheetView guid="{A70E3E5A-FAD7-411A-8FC6-3294140D6819}" fitToPage="1">
      <selection activeCell="C20" sqref="C20"/>
      <pageMargins left="0.75" right="0.75" top="1" bottom="1" header="0.5" footer="0.5"/>
      <printOptions horizontalCentered="1"/>
      <pageSetup scale="75" orientation="portrait" r:id="rId6"/>
      <headerFooter alignWithMargins="0"/>
    </customSheetView>
    <customSheetView guid="{A81FEB52-F53B-4239-B480-8C3A97F087C9}" showPageBreaks="1" fitToPage="1" showRuler="0">
      <selection sqref="A1:G1"/>
      <pageMargins left="0.75" right="0.75" top="1" bottom="1" header="0.5" footer="0.5"/>
      <printOptions horizontalCentered="1"/>
      <pageSetup orientation="portrait" r:id="rId7"/>
      <headerFooter alignWithMargins="0"/>
    </customSheetView>
    <customSheetView guid="{194EE32D-1C98-4374-BB7C-2BD491970D6F}" fitToPage="1" showRuler="0">
      <selection sqref="A1:G1"/>
      <pageMargins left="0.75" right="0.75" top="1" bottom="1" header="0.5" footer="0.5"/>
      <printOptions horizontalCentered="1"/>
      <pageSetup orientation="portrait" r:id="rId8"/>
      <headerFooter alignWithMargins="0"/>
    </customSheetView>
    <customSheetView guid="{FAAD9AAC-1337-43AB-BF1F-CCF9DFCF5B78}" showPageBreaks="1" fitToPage="1" showRuler="0">
      <selection activeCell="D31" sqref="D31"/>
      <pageMargins left="0.75" right="0.75" top="1" bottom="1" header="0.5" footer="0.5"/>
      <printOptions horizontalCentered="1"/>
      <pageSetup scale="68" orientation="portrait" r:id="rId9"/>
      <headerFooter alignWithMargins="0"/>
    </customSheetView>
    <customSheetView guid="{DC91DEF3-837B-4BB9-A81E-3B78C5914E6C}" showPageBreaks="1" fitToPage="1" showRuler="0" topLeftCell="A69">
      <selection activeCell="A81" sqref="A81"/>
      <pageMargins left="0.75" right="0.75" top="1" bottom="1" header="0.5" footer="0.5"/>
      <printOptions horizontalCentered="1"/>
      <pageSetup scale="68" orientation="portrait" r:id="rId10"/>
      <headerFooter alignWithMargins="0">
        <oddHeader>&amp;R&amp;12Page &amp;P of &amp;N</oddHeader>
      </headerFooter>
    </customSheetView>
    <customSheetView guid="{71B42B22-A376-44B5-B0C1-23FC1AA3DBA2}" fitToPage="1" showRuler="0" topLeftCell="A69">
      <selection activeCell="A90" sqref="A90:B95"/>
      <pageMargins left="0.75" right="0.75" top="1" bottom="1" header="0.5" footer="0.5"/>
      <printOptions horizontalCentered="1"/>
      <pageSetup scale="53" orientation="portrait" r:id="rId11"/>
      <headerFooter alignWithMargins="0">
        <oddHeader>&amp;R&amp;14Page &amp;P of &amp;N</oddHeader>
      </headerFooter>
    </customSheetView>
    <customSheetView guid="{28948E05-8F34-4F1E-96FB-A80A6A844600}" showPageBreaks="1" fitToPage="1" showRuler="0" topLeftCell="A69">
      <selection activeCell="A81" sqref="A81"/>
      <pageMargins left="0.75" right="0.75" top="1" bottom="1" header="0.5" footer="0.5"/>
      <printOptions horizontalCentered="1"/>
      <pageSetup scale="54" orientation="portrait" r:id="rId12"/>
      <headerFooter alignWithMargins="0">
        <oddHeader>&amp;R&amp;12Page &amp;P of &amp;N</oddHeader>
      </headerFooter>
    </customSheetView>
    <customSheetView guid="{B647CB7F-C846-4278-B6B1-1EF7F3C004F5}" fitToPage="1" showRuler="0" topLeftCell="A69">
      <selection activeCell="A81" sqref="A81"/>
      <pageMargins left="0.75" right="0.75" top="1" bottom="1" header="0.5" footer="0.5"/>
      <printOptions horizontalCentered="1"/>
      <pageSetup scale="54" orientation="portrait" r:id="rId13"/>
      <headerFooter alignWithMargins="0">
        <oddHeader>&amp;R&amp;12Page &amp;P of &amp;N</oddHeader>
      </headerFooter>
    </customSheetView>
    <customSheetView guid="{63011E91-4609-4523-98FE-FD252E915668}" scale="60" showPageBreaks="1" fitToPage="1" printArea="1" view="pageBreakPreview" showRuler="0" topLeftCell="A61">
      <selection activeCell="K97" sqref="K97"/>
      <pageMargins left="0.75" right="0.75" top="1" bottom="1" header="0.5" footer="0.5"/>
      <printOptions horizontalCentered="1"/>
      <pageSetup scale="52" orientation="portrait" r:id="rId14"/>
      <headerFooter alignWithMargins="0">
        <oddHeader>&amp;R&amp;12Page &amp;P of &amp;N</oddHeader>
      </headerFooter>
    </customSheetView>
    <customSheetView guid="{89D6D754-9FAD-4B1E-BFC9-D7DA3E200442}" showPageBreaks="1" fitToPage="1" showRuler="0">
      <selection sqref="A1:G1"/>
      <pageMargins left="0.75" right="0.75" top="1" bottom="1" header="0.5" footer="0.5"/>
      <printOptions horizontalCentered="1"/>
      <pageSetup orientation="portrait" r:id="rId15"/>
      <headerFooter alignWithMargins="0"/>
    </customSheetView>
    <customSheetView guid="{E7F1E0E5-1D7C-48D2-913C-9A4D943FD596}" fitToPage="1" showRuler="0">
      <selection activeCell="C20" sqref="C20"/>
      <pageMargins left="0.75" right="0.75" top="1" bottom="1" header="0.5" footer="0.5"/>
      <printOptions horizontalCentered="1"/>
      <pageSetup scale="75" orientation="portrait" r:id="rId16"/>
      <headerFooter alignWithMargins="0"/>
    </customSheetView>
    <customSheetView guid="{76AF1A38-1189-4611-8170-5335B5AAF328}" fitToPage="1" showRuler="0">
      <selection sqref="A1:H1"/>
      <pageMargins left="0.75" right="0.75" top="1" bottom="1" header="0.5" footer="0.5"/>
      <printOptions horizontalCentered="1"/>
      <pageSetup scale="76" orientation="portrait" r:id="rId17"/>
      <headerFooter alignWithMargins="0"/>
    </customSheetView>
    <customSheetView guid="{7FCEE676-C154-49A3-B796-8F613C81D3AD}" fitToPage="1" showRuler="0">
      <selection sqref="A1:H1"/>
      <pageMargins left="0.75" right="0.75" top="1" bottom="1" header="0.5" footer="0.5"/>
      <printOptions horizontalCentered="1"/>
      <pageSetup scale="76" orientation="portrait" r:id="rId18"/>
      <headerFooter alignWithMargins="0"/>
    </customSheetView>
    <customSheetView guid="{C6D831A4-911D-42E4-9AAA-717238FD9494}" fitToPage="1" showRuler="0">
      <selection sqref="A1:G1"/>
      <pageMargins left="0.75" right="0.75" top="1" bottom="1" header="0.5" footer="0.5"/>
      <printOptions horizontalCentered="1"/>
      <pageSetup scale="76" orientation="portrait" r:id="rId19"/>
      <headerFooter alignWithMargins="0"/>
    </customSheetView>
    <customSheetView guid="{B3BF4994-D3F5-485B-A5E3-7693343E0E03}" fitToPage="1" showRuler="0">
      <selection activeCell="M1" sqref="M1:M65536"/>
      <pageMargins left="0.75" right="0.75" top="1" bottom="1" header="0.5" footer="0.5"/>
      <printOptions horizontalCentered="1"/>
      <pageSetup scale="76" orientation="portrait" r:id="rId20"/>
      <headerFooter alignWithMargins="0"/>
    </customSheetView>
  </customSheetViews>
  <mergeCells count="1">
    <mergeCell ref="A1:G1"/>
  </mergeCells>
  <phoneticPr fontId="0" type="noConversion"/>
  <printOptions horizontalCentered="1"/>
  <pageMargins left="0.75" right="0.75" top="1" bottom="1" header="0.5" footer="0.5"/>
  <pageSetup scale="75" orientation="portrait" r:id="rId2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401"/>
  <sheetViews>
    <sheetView showRuler="0" zoomScale="90" zoomScaleNormal="90" zoomScaleSheetLayoutView="100" workbookViewId="0">
      <selection sqref="A1:J1"/>
    </sheetView>
  </sheetViews>
  <sheetFormatPr defaultRowHeight="12.75"/>
  <cols>
    <col min="1" max="1" width="4" style="74" customWidth="1"/>
    <col min="2" max="2" width="4.7109375" style="74" customWidth="1"/>
    <col min="3" max="3" width="7.140625" style="74" customWidth="1"/>
    <col min="4" max="4" width="12" customWidth="1"/>
    <col min="5" max="5" width="14.140625" customWidth="1"/>
    <col min="6" max="6" width="17.42578125" customWidth="1"/>
    <col min="7" max="7" width="15.140625" customWidth="1"/>
    <col min="8" max="8" width="12.85546875" customWidth="1"/>
    <col min="9" max="9" width="15" customWidth="1"/>
    <col min="10" max="10" width="12.85546875" customWidth="1"/>
    <col min="11" max="11" width="10.28515625" customWidth="1"/>
    <col min="12" max="12" width="11" bestFit="1" customWidth="1"/>
    <col min="13" max="13" width="11.7109375" bestFit="1" customWidth="1"/>
    <col min="14" max="14" width="19" customWidth="1"/>
    <col min="15" max="16" width="9.140625" hidden="1" customWidth="1"/>
  </cols>
  <sheetData>
    <row r="1" spans="1:29" ht="18">
      <c r="A1" s="635" t="str">
        <f>+'5a Affiliate Allocations'!A1:G1</f>
        <v>Old Dominion Electric Cooperative</v>
      </c>
      <c r="B1" s="690"/>
      <c r="C1" s="690"/>
      <c r="D1" s="690"/>
      <c r="E1" s="690"/>
      <c r="F1" s="690"/>
      <c r="G1" s="690"/>
      <c r="H1" s="690"/>
      <c r="I1" s="690"/>
      <c r="J1" s="690"/>
      <c r="K1" s="75"/>
    </row>
    <row r="2" spans="1:29">
      <c r="A2" s="83"/>
      <c r="B2" s="198"/>
      <c r="C2" s="198"/>
      <c r="D2" s="75"/>
      <c r="E2" s="75"/>
      <c r="F2" s="75"/>
      <c r="G2" s="75"/>
      <c r="H2" s="75"/>
      <c r="I2" s="75"/>
      <c r="J2" s="75"/>
      <c r="K2" s="75"/>
    </row>
    <row r="3" spans="1:29" ht="18.75">
      <c r="A3" s="691" t="s">
        <v>19</v>
      </c>
      <c r="B3" s="691"/>
      <c r="C3" s="691"/>
      <c r="D3" s="691"/>
      <c r="E3" s="691"/>
      <c r="F3" s="691"/>
      <c r="G3" s="691"/>
      <c r="H3" s="691"/>
      <c r="I3" s="692"/>
      <c r="J3" s="692"/>
      <c r="K3" s="75"/>
    </row>
    <row r="4" spans="1:29">
      <c r="A4" s="198"/>
      <c r="B4" s="198"/>
      <c r="C4" s="198"/>
      <c r="D4" s="75"/>
      <c r="E4" s="75"/>
      <c r="F4" s="75"/>
      <c r="G4" s="75"/>
      <c r="H4" s="75"/>
      <c r="I4" s="75"/>
      <c r="J4" s="75"/>
      <c r="K4" s="75"/>
    </row>
    <row r="5" spans="1:29" ht="14.25">
      <c r="A5" s="198"/>
      <c r="B5" s="198"/>
      <c r="C5" s="198"/>
      <c r="D5" s="75"/>
      <c r="E5" s="75"/>
      <c r="F5" s="75"/>
      <c r="G5" s="75"/>
      <c r="H5" s="75"/>
      <c r="I5" s="75"/>
      <c r="J5" s="373"/>
      <c r="K5" s="75"/>
    </row>
    <row r="6" spans="1:29" ht="13.5">
      <c r="A6" s="263" t="s">
        <v>260</v>
      </c>
      <c r="B6" s="263" t="s">
        <v>261</v>
      </c>
      <c r="C6" s="263" t="s">
        <v>262</v>
      </c>
      <c r="D6" s="263" t="s">
        <v>263</v>
      </c>
      <c r="E6" s="143"/>
      <c r="F6" s="143"/>
      <c r="G6" s="143"/>
      <c r="H6" s="143"/>
      <c r="I6" s="143"/>
      <c r="J6" s="143"/>
      <c r="K6" s="143"/>
      <c r="L6" s="142"/>
      <c r="M6" s="142"/>
      <c r="N6" s="142"/>
      <c r="O6" s="142"/>
      <c r="P6" s="142"/>
      <c r="Q6" s="142"/>
      <c r="R6" s="142"/>
      <c r="S6" s="142"/>
      <c r="T6" s="142"/>
      <c r="U6" s="142"/>
      <c r="V6" s="142"/>
      <c r="W6" s="142"/>
      <c r="X6" s="142"/>
      <c r="Y6" s="142"/>
      <c r="Z6" s="142"/>
      <c r="AA6" s="142"/>
      <c r="AB6" s="142"/>
      <c r="AC6" s="143"/>
    </row>
    <row r="7" spans="1:29" ht="13.5">
      <c r="A7" s="198"/>
      <c r="B7" s="263"/>
      <c r="C7" s="263"/>
      <c r="D7" s="143"/>
      <c r="E7" s="143"/>
      <c r="F7" s="143"/>
      <c r="G7" s="143"/>
      <c r="H7" s="143"/>
      <c r="I7" s="143"/>
      <c r="J7" s="143"/>
      <c r="K7" s="143"/>
      <c r="L7" s="142"/>
      <c r="M7" s="142"/>
      <c r="N7" s="142"/>
      <c r="O7" s="142"/>
      <c r="P7" s="142"/>
      <c r="Q7" s="142"/>
      <c r="R7" s="142"/>
      <c r="S7" s="142"/>
      <c r="T7" s="142"/>
      <c r="U7" s="142"/>
      <c r="V7" s="142"/>
      <c r="W7" s="142"/>
      <c r="X7" s="142"/>
      <c r="Y7" s="142"/>
      <c r="Z7" s="142"/>
      <c r="AA7" s="142"/>
      <c r="AB7" s="142"/>
      <c r="AC7" s="143"/>
    </row>
    <row r="8" spans="1:29" ht="13.5">
      <c r="A8" s="374" t="s">
        <v>264</v>
      </c>
      <c r="B8" s="263"/>
      <c r="C8" s="263"/>
      <c r="D8" s="143"/>
      <c r="E8" s="143"/>
      <c r="F8" s="143"/>
      <c r="G8" s="143"/>
      <c r="H8" s="143"/>
      <c r="I8" s="143"/>
      <c r="J8" s="143"/>
      <c r="K8" s="143"/>
      <c r="L8" s="142"/>
      <c r="M8" s="142"/>
      <c r="N8" s="142"/>
      <c r="O8" s="142"/>
      <c r="P8" s="142"/>
      <c r="Q8" s="142"/>
      <c r="R8" s="142"/>
      <c r="S8" s="142"/>
      <c r="T8" s="142"/>
      <c r="U8" s="142"/>
      <c r="V8" s="142"/>
      <c r="W8" s="142"/>
      <c r="X8" s="142"/>
      <c r="Y8" s="142"/>
      <c r="Z8" s="142"/>
      <c r="AA8" s="142"/>
      <c r="AB8" s="142"/>
      <c r="AC8" s="143"/>
    </row>
    <row r="9" spans="1:29" ht="13.5">
      <c r="A9" s="263">
        <v>1</v>
      </c>
      <c r="B9" s="263" t="s">
        <v>265</v>
      </c>
      <c r="C9" s="578" t="s">
        <v>254</v>
      </c>
      <c r="D9" s="579" t="s">
        <v>627</v>
      </c>
      <c r="E9" s="143"/>
      <c r="F9" s="143"/>
      <c r="G9" s="143"/>
      <c r="H9" s="143"/>
      <c r="I9" s="143"/>
      <c r="J9" s="143"/>
      <c r="K9" s="143"/>
      <c r="L9" s="142"/>
      <c r="M9" s="142"/>
      <c r="N9" s="142"/>
      <c r="O9" s="142"/>
      <c r="P9" s="142"/>
      <c r="Q9" s="142"/>
      <c r="R9" s="142"/>
      <c r="S9" s="142"/>
      <c r="T9" s="142"/>
      <c r="U9" s="142"/>
      <c r="V9" s="142"/>
      <c r="W9" s="142"/>
      <c r="X9" s="142"/>
      <c r="Y9" s="142"/>
      <c r="Z9" s="142"/>
      <c r="AA9" s="142"/>
      <c r="AB9" s="142"/>
      <c r="AC9" s="143"/>
    </row>
    <row r="10" spans="1:29" ht="13.5">
      <c r="A10" s="263">
        <v>2</v>
      </c>
      <c r="B10" s="263" t="str">
        <f>+B9</f>
        <v>April</v>
      </c>
      <c r="C10" s="578" t="s">
        <v>254</v>
      </c>
      <c r="D10" s="579" t="s">
        <v>628</v>
      </c>
      <c r="E10" s="143"/>
      <c r="F10" s="143"/>
      <c r="G10" s="143"/>
      <c r="H10" s="143"/>
      <c r="I10" s="143"/>
      <c r="J10" s="143"/>
      <c r="K10" s="143"/>
      <c r="L10" s="142"/>
      <c r="M10" s="142"/>
      <c r="N10" s="142"/>
      <c r="O10" s="142"/>
      <c r="P10" s="142"/>
      <c r="Q10" s="142"/>
      <c r="R10" s="142"/>
      <c r="S10" s="142"/>
      <c r="T10" s="142"/>
      <c r="U10" s="142"/>
      <c r="V10" s="142"/>
      <c r="W10" s="142"/>
      <c r="X10" s="142"/>
      <c r="Y10" s="142"/>
      <c r="Z10" s="142"/>
      <c r="AA10" s="142"/>
      <c r="AB10" s="142"/>
      <c r="AC10" s="143"/>
    </row>
    <row r="11" spans="1:29" ht="13.5">
      <c r="A11" s="263">
        <v>3</v>
      </c>
      <c r="B11" s="263" t="s">
        <v>265</v>
      </c>
      <c r="C11" s="578" t="s">
        <v>254</v>
      </c>
      <c r="D11" s="375" t="s">
        <v>309</v>
      </c>
      <c r="E11" s="143"/>
      <c r="F11" s="143"/>
      <c r="G11" s="143"/>
      <c r="H11" s="143"/>
      <c r="I11" s="143"/>
      <c r="J11" s="143"/>
      <c r="K11" s="143"/>
      <c r="L11" s="142"/>
      <c r="M11" s="142"/>
      <c r="N11" s="142"/>
      <c r="O11" s="142"/>
      <c r="P11" s="142"/>
      <c r="Q11" s="142"/>
      <c r="R11" s="142"/>
      <c r="S11" s="142"/>
      <c r="T11" s="142"/>
      <c r="U11" s="142"/>
      <c r="V11" s="142"/>
      <c r="W11" s="142"/>
      <c r="X11" s="142"/>
      <c r="Y11" s="142"/>
      <c r="Z11" s="142"/>
      <c r="AA11" s="142"/>
      <c r="AB11" s="142"/>
      <c r="AC11" s="143"/>
    </row>
    <row r="12" spans="1:29" ht="13.5">
      <c r="A12" s="263">
        <v>4</v>
      </c>
      <c r="B12" s="263" t="s">
        <v>266</v>
      </c>
      <c r="C12" s="578" t="s">
        <v>254</v>
      </c>
      <c r="D12" s="375" t="s">
        <v>341</v>
      </c>
      <c r="E12" s="143"/>
      <c r="F12" s="143"/>
      <c r="G12" s="143"/>
      <c r="H12" s="143"/>
      <c r="I12" s="143"/>
      <c r="J12" s="143"/>
      <c r="K12" s="143"/>
      <c r="L12" s="142"/>
      <c r="M12" s="142"/>
      <c r="N12" s="142"/>
      <c r="O12" s="142"/>
      <c r="P12" s="142"/>
      <c r="Q12" s="142"/>
      <c r="R12" s="142"/>
      <c r="S12" s="142"/>
      <c r="T12" s="142"/>
      <c r="U12" s="142"/>
      <c r="V12" s="142"/>
      <c r="W12" s="142"/>
      <c r="X12" s="142"/>
      <c r="Y12" s="142"/>
      <c r="Z12" s="142"/>
      <c r="AA12" s="142"/>
      <c r="AB12" s="142"/>
      <c r="AC12" s="143"/>
    </row>
    <row r="13" spans="1:29" ht="13.5">
      <c r="A13" s="263">
        <v>5</v>
      </c>
      <c r="B13" s="376" t="s">
        <v>267</v>
      </c>
      <c r="C13" s="578" t="s">
        <v>254</v>
      </c>
      <c r="D13" s="579" t="s">
        <v>630</v>
      </c>
      <c r="E13" s="143"/>
      <c r="F13" s="143"/>
      <c r="G13" s="143"/>
      <c r="H13" s="143"/>
      <c r="I13" s="143"/>
      <c r="J13" s="143"/>
      <c r="K13" s="143"/>
      <c r="L13" s="142"/>
      <c r="M13" s="142"/>
      <c r="N13" s="142"/>
      <c r="O13" s="142"/>
      <c r="P13" s="142"/>
      <c r="Q13" s="142"/>
      <c r="R13" s="142"/>
      <c r="S13" s="142"/>
      <c r="T13" s="142"/>
      <c r="U13" s="142"/>
      <c r="V13" s="142"/>
      <c r="W13" s="142"/>
      <c r="X13" s="142"/>
      <c r="Y13" s="142"/>
      <c r="Z13" s="142"/>
      <c r="AA13" s="142"/>
      <c r="AB13" s="142"/>
      <c r="AC13" s="143"/>
    </row>
    <row r="14" spans="1:29" ht="13.5">
      <c r="A14" s="263"/>
      <c r="B14" s="263"/>
      <c r="C14" s="578"/>
      <c r="D14" s="375"/>
      <c r="E14" s="143"/>
      <c r="F14" s="143"/>
      <c r="G14" s="143"/>
      <c r="H14" s="143"/>
      <c r="I14" s="143"/>
      <c r="J14" s="143"/>
      <c r="K14" s="143"/>
      <c r="L14" s="142"/>
      <c r="M14" s="142"/>
      <c r="N14" s="142"/>
      <c r="O14" s="142"/>
      <c r="P14" s="142"/>
      <c r="Q14" s="142"/>
      <c r="R14" s="142"/>
      <c r="S14" s="142"/>
      <c r="T14" s="142"/>
      <c r="U14" s="142"/>
      <c r="V14" s="142"/>
      <c r="W14" s="142"/>
      <c r="X14" s="142"/>
      <c r="Y14" s="142"/>
      <c r="Z14" s="142"/>
      <c r="AA14" s="142"/>
      <c r="AB14" s="142"/>
      <c r="AC14" s="143"/>
    </row>
    <row r="15" spans="1:29" ht="13.5">
      <c r="A15" s="263">
        <v>6</v>
      </c>
      <c r="B15" s="263" t="str">
        <f>+B9</f>
        <v>April</v>
      </c>
      <c r="C15" s="578" t="s">
        <v>257</v>
      </c>
      <c r="D15" s="579" t="s">
        <v>629</v>
      </c>
      <c r="E15" s="143"/>
      <c r="F15" s="143"/>
      <c r="G15" s="143"/>
      <c r="H15" s="143"/>
      <c r="I15" s="143"/>
      <c r="J15" s="143"/>
      <c r="K15" s="143"/>
      <c r="L15" s="142"/>
      <c r="M15" s="142"/>
      <c r="N15" s="142"/>
      <c r="O15" s="142"/>
      <c r="P15" s="142"/>
      <c r="Q15" s="142"/>
      <c r="R15" s="142"/>
      <c r="S15" s="142"/>
      <c r="T15" s="142"/>
      <c r="U15" s="142"/>
      <c r="V15" s="142"/>
      <c r="W15" s="142"/>
      <c r="X15" s="142"/>
      <c r="Y15" s="142"/>
      <c r="Z15" s="142"/>
      <c r="AA15" s="142"/>
      <c r="AB15" s="142"/>
      <c r="AC15" s="143"/>
    </row>
    <row r="16" spans="1:29" ht="13.5">
      <c r="A16" s="263">
        <v>7</v>
      </c>
      <c r="B16" s="263" t="str">
        <f>+B15</f>
        <v>April</v>
      </c>
      <c r="C16" s="578" t="s">
        <v>257</v>
      </c>
      <c r="D16" s="579" t="s">
        <v>631</v>
      </c>
      <c r="E16" s="143"/>
      <c r="F16" s="143"/>
      <c r="G16" s="143"/>
      <c r="H16" s="143"/>
      <c r="I16" s="143"/>
      <c r="J16" s="143"/>
      <c r="K16" s="143"/>
      <c r="L16" s="142"/>
      <c r="M16" s="142"/>
      <c r="N16" s="142"/>
      <c r="O16" s="142"/>
      <c r="P16" s="142"/>
      <c r="Q16" s="142"/>
      <c r="R16" s="142"/>
      <c r="S16" s="142"/>
      <c r="T16" s="142"/>
      <c r="U16" s="142"/>
      <c r="V16" s="142"/>
      <c r="W16" s="142"/>
      <c r="X16" s="142"/>
      <c r="Y16" s="142"/>
      <c r="Z16" s="142"/>
      <c r="AA16" s="142"/>
      <c r="AB16" s="142"/>
      <c r="AC16" s="143"/>
    </row>
    <row r="17" spans="1:29" ht="13.5">
      <c r="A17" s="263">
        <v>8</v>
      </c>
      <c r="B17" s="263" t="str">
        <f>+B16</f>
        <v>April</v>
      </c>
      <c r="C17" s="578" t="s">
        <v>257</v>
      </c>
      <c r="D17" s="375" t="s">
        <v>616</v>
      </c>
      <c r="E17" s="75"/>
      <c r="F17" s="75"/>
      <c r="G17" s="75"/>
      <c r="H17" s="75"/>
      <c r="I17" s="75"/>
      <c r="J17" s="75"/>
      <c r="K17" s="143"/>
      <c r="L17" s="142"/>
      <c r="M17" s="142"/>
      <c r="N17" s="142"/>
      <c r="O17" s="142"/>
      <c r="P17" s="142"/>
      <c r="Q17" s="142"/>
      <c r="R17" s="142"/>
      <c r="S17" s="142"/>
      <c r="T17" s="142"/>
      <c r="U17" s="142"/>
      <c r="V17" s="142"/>
      <c r="W17" s="142"/>
      <c r="X17" s="142"/>
      <c r="Y17" s="142"/>
      <c r="Z17" s="142"/>
      <c r="AA17" s="142"/>
      <c r="AB17" s="142"/>
      <c r="AC17" s="143"/>
    </row>
    <row r="18" spans="1:29" ht="13.5">
      <c r="A18" s="263"/>
      <c r="B18" s="263"/>
      <c r="C18" s="578"/>
      <c r="D18" s="375" t="s">
        <v>617</v>
      </c>
      <c r="E18" s="75"/>
      <c r="F18" s="75"/>
      <c r="G18" s="75"/>
      <c r="H18" s="75"/>
      <c r="I18" s="75"/>
      <c r="J18" s="75"/>
      <c r="K18" s="143"/>
      <c r="L18" s="142"/>
      <c r="M18" s="142"/>
      <c r="N18" s="142"/>
      <c r="O18" s="142"/>
      <c r="P18" s="142"/>
      <c r="Q18" s="142"/>
      <c r="R18" s="142"/>
      <c r="S18" s="142"/>
      <c r="T18" s="142"/>
      <c r="U18" s="142"/>
      <c r="V18" s="142"/>
      <c r="W18" s="142"/>
      <c r="X18" s="142"/>
      <c r="Y18" s="142"/>
      <c r="Z18" s="142"/>
      <c r="AA18" s="142"/>
      <c r="AB18" s="142"/>
      <c r="AC18" s="143"/>
    </row>
    <row r="19" spans="1:29" ht="13.5">
      <c r="A19" s="263">
        <v>9</v>
      </c>
      <c r="B19" s="263" t="str">
        <f>+B17</f>
        <v>April</v>
      </c>
      <c r="C19" s="578" t="s">
        <v>257</v>
      </c>
      <c r="D19" s="375" t="s">
        <v>618</v>
      </c>
      <c r="E19" s="143"/>
      <c r="F19" s="143"/>
      <c r="G19" s="143"/>
      <c r="H19" s="143"/>
      <c r="I19" s="143"/>
      <c r="J19" s="143"/>
      <c r="K19" s="143"/>
      <c r="L19" s="142"/>
      <c r="M19" s="142"/>
      <c r="N19" s="142"/>
      <c r="O19" s="142"/>
      <c r="P19" s="142"/>
      <c r="Q19" s="142"/>
      <c r="R19" s="142"/>
      <c r="S19" s="142"/>
      <c r="T19" s="142"/>
      <c r="U19" s="142"/>
      <c r="V19" s="142"/>
      <c r="W19" s="142"/>
      <c r="X19" s="142"/>
      <c r="Y19" s="142"/>
      <c r="Z19" s="142"/>
      <c r="AA19" s="142"/>
      <c r="AB19" s="142"/>
      <c r="AC19" s="143"/>
    </row>
    <row r="20" spans="1:29" ht="13.5">
      <c r="A20" s="263">
        <v>10</v>
      </c>
      <c r="B20" s="263" t="str">
        <f>+B12</f>
        <v>May</v>
      </c>
      <c r="C20" s="578" t="s">
        <v>257</v>
      </c>
      <c r="D20" s="375" t="s">
        <v>340</v>
      </c>
      <c r="E20" s="143"/>
      <c r="F20" s="143"/>
      <c r="G20" s="143"/>
      <c r="H20" s="143"/>
      <c r="I20" s="143"/>
      <c r="J20" s="143"/>
      <c r="K20" s="143"/>
      <c r="L20" s="142"/>
      <c r="M20" s="142"/>
      <c r="N20" s="142"/>
      <c r="O20" s="142"/>
      <c r="P20" s="142"/>
      <c r="Q20" s="142"/>
      <c r="R20" s="142"/>
      <c r="S20" s="142"/>
      <c r="T20" s="142"/>
      <c r="U20" s="142"/>
      <c r="V20" s="142"/>
      <c r="W20" s="142"/>
      <c r="X20" s="142"/>
      <c r="Y20" s="142"/>
      <c r="Z20" s="142"/>
      <c r="AA20" s="142"/>
      <c r="AB20" s="142"/>
      <c r="AC20" s="143"/>
    </row>
    <row r="21" spans="1:29" ht="13.5">
      <c r="A21" s="263">
        <v>11</v>
      </c>
      <c r="B21" s="376" t="str">
        <f>+B13</f>
        <v>June</v>
      </c>
      <c r="C21" s="578" t="s">
        <v>257</v>
      </c>
      <c r="D21" s="579" t="s">
        <v>632</v>
      </c>
      <c r="E21" s="143"/>
      <c r="F21" s="143"/>
      <c r="G21" s="143"/>
      <c r="H21" s="143"/>
      <c r="I21" s="143"/>
      <c r="J21" s="143"/>
      <c r="K21" s="143"/>
      <c r="L21" s="142"/>
      <c r="M21" s="142"/>
      <c r="N21" s="142"/>
      <c r="O21" s="142"/>
      <c r="P21" s="142"/>
      <c r="Q21" s="142"/>
      <c r="R21" s="142"/>
      <c r="S21" s="142"/>
      <c r="T21" s="142"/>
      <c r="U21" s="142"/>
      <c r="V21" s="142"/>
      <c r="W21" s="142"/>
      <c r="X21" s="142"/>
      <c r="Y21" s="142"/>
      <c r="Z21" s="142"/>
      <c r="AA21" s="142"/>
      <c r="AB21" s="142"/>
      <c r="AC21" s="143"/>
    </row>
    <row r="22" spans="1:29" ht="13.5">
      <c r="A22" s="263"/>
      <c r="B22" s="376"/>
      <c r="C22" s="263"/>
      <c r="D22" s="375"/>
      <c r="E22" s="143"/>
      <c r="F22" s="143"/>
      <c r="G22" s="143"/>
      <c r="H22" s="143"/>
      <c r="I22" s="143"/>
      <c r="J22" s="143"/>
      <c r="K22" s="143"/>
      <c r="L22" s="142"/>
      <c r="M22" s="142"/>
      <c r="N22" s="142"/>
      <c r="O22" s="142"/>
      <c r="P22" s="142"/>
      <c r="Q22" s="142"/>
      <c r="R22" s="142"/>
      <c r="S22" s="142"/>
      <c r="T22" s="142"/>
      <c r="U22" s="142"/>
      <c r="V22" s="142"/>
      <c r="W22" s="142"/>
      <c r="X22" s="142"/>
      <c r="Y22" s="142"/>
      <c r="Z22" s="142"/>
      <c r="AA22" s="142"/>
      <c r="AB22" s="142"/>
      <c r="AC22" s="143"/>
    </row>
    <row r="23" spans="1:29" ht="13.5">
      <c r="A23" s="263"/>
      <c r="B23" s="376"/>
      <c r="C23" s="263"/>
      <c r="D23" s="375"/>
      <c r="E23" s="143"/>
      <c r="F23" s="143"/>
      <c r="G23" s="143"/>
      <c r="H23" s="143"/>
      <c r="I23" s="143"/>
      <c r="J23" s="143"/>
      <c r="K23" s="143"/>
      <c r="L23" s="142"/>
      <c r="M23" s="142"/>
      <c r="N23" s="142"/>
      <c r="O23" s="142"/>
      <c r="P23" s="142"/>
      <c r="Q23" s="142"/>
      <c r="R23" s="142"/>
      <c r="S23" s="142"/>
      <c r="T23" s="142"/>
      <c r="U23" s="142"/>
      <c r="V23" s="142"/>
      <c r="W23" s="142"/>
      <c r="X23" s="142"/>
      <c r="Y23" s="142"/>
      <c r="Z23" s="142"/>
      <c r="AA23" s="142"/>
      <c r="AB23" s="142"/>
      <c r="AC23" s="143"/>
    </row>
    <row r="24" spans="1:29" ht="13.5">
      <c r="A24" s="263"/>
      <c r="B24" s="376"/>
      <c r="C24" s="263"/>
      <c r="D24" s="375"/>
      <c r="E24" s="143"/>
      <c r="F24" s="143"/>
      <c r="G24" s="143"/>
      <c r="H24" s="143"/>
      <c r="I24" s="143"/>
      <c r="J24" s="143"/>
      <c r="K24" s="143"/>
      <c r="L24" s="142"/>
      <c r="M24" s="142"/>
      <c r="N24" s="142"/>
      <c r="O24" s="142"/>
      <c r="P24" s="142"/>
      <c r="Q24" s="142"/>
      <c r="R24" s="142"/>
      <c r="S24" s="142"/>
      <c r="T24" s="142"/>
      <c r="U24" s="142"/>
      <c r="V24" s="142"/>
      <c r="W24" s="142"/>
      <c r="X24" s="142"/>
      <c r="Y24" s="142"/>
      <c r="Z24" s="142"/>
      <c r="AA24" s="142"/>
      <c r="AB24" s="142"/>
      <c r="AC24" s="143"/>
    </row>
    <row r="25" spans="1:29" ht="13.5">
      <c r="A25" s="263"/>
      <c r="B25" s="376"/>
      <c r="C25" s="263"/>
      <c r="D25" s="375"/>
      <c r="E25" s="143"/>
      <c r="F25" s="143"/>
      <c r="G25" s="143"/>
      <c r="H25" s="143"/>
      <c r="I25" s="143"/>
      <c r="J25" s="143"/>
      <c r="K25" s="143"/>
      <c r="L25" s="142"/>
      <c r="M25" s="142"/>
      <c r="N25" s="142"/>
      <c r="O25" s="142"/>
      <c r="P25" s="142"/>
      <c r="Q25" s="142"/>
      <c r="R25" s="142"/>
      <c r="S25" s="142"/>
      <c r="T25" s="142"/>
      <c r="U25" s="142"/>
      <c r="V25" s="142"/>
      <c r="W25" s="142"/>
      <c r="X25" s="142"/>
      <c r="Y25" s="142"/>
      <c r="Z25" s="142"/>
      <c r="AA25" s="142"/>
      <c r="AB25" s="142"/>
      <c r="AC25" s="143"/>
    </row>
    <row r="26" spans="1:29" ht="13.5">
      <c r="A26" s="263"/>
      <c r="B26" s="263"/>
      <c r="C26" s="263"/>
      <c r="D26" s="143"/>
      <c r="E26" s="143"/>
      <c r="F26" s="143"/>
      <c r="G26" s="143"/>
      <c r="H26" s="143"/>
      <c r="I26" s="143"/>
      <c r="J26" s="143"/>
      <c r="K26" s="143"/>
      <c r="L26" s="142"/>
      <c r="M26" s="142"/>
      <c r="N26" s="142"/>
      <c r="O26" s="142"/>
      <c r="P26" s="142"/>
      <c r="Q26" s="142"/>
      <c r="R26" s="142"/>
      <c r="S26" s="142"/>
      <c r="T26" s="142"/>
      <c r="U26" s="142"/>
      <c r="V26" s="142"/>
      <c r="W26" s="142"/>
      <c r="X26" s="142"/>
      <c r="Y26" s="142"/>
      <c r="Z26" s="142"/>
      <c r="AA26" s="142"/>
      <c r="AB26" s="142"/>
      <c r="AC26" s="143"/>
    </row>
    <row r="27" spans="1:29" ht="13.5">
      <c r="A27" s="374"/>
      <c r="B27" s="263"/>
      <c r="C27" s="263"/>
      <c r="D27" s="377"/>
      <c r="E27" s="143"/>
      <c r="F27" s="143"/>
      <c r="G27" s="143"/>
      <c r="H27" s="143"/>
      <c r="I27" s="143"/>
      <c r="J27" s="143"/>
      <c r="K27" s="143"/>
      <c r="L27" s="142"/>
      <c r="M27" s="142"/>
      <c r="N27" s="142"/>
      <c r="O27" s="142"/>
      <c r="P27" s="142"/>
      <c r="Q27" s="142"/>
      <c r="R27" s="142"/>
      <c r="S27" s="142"/>
      <c r="T27" s="142"/>
      <c r="U27" s="142"/>
      <c r="V27" s="142"/>
      <c r="W27" s="142"/>
      <c r="X27" s="142"/>
      <c r="Y27" s="142"/>
      <c r="Z27" s="142"/>
      <c r="AA27" s="142"/>
      <c r="AB27" s="142"/>
      <c r="AC27" s="143"/>
    </row>
    <row r="28" spans="1:29" ht="13.5">
      <c r="A28" s="263">
        <f>+A9</f>
        <v>1</v>
      </c>
      <c r="B28" s="263" t="str">
        <f>+B9</f>
        <v>April</v>
      </c>
      <c r="C28" s="263" t="str">
        <f>+C9</f>
        <v>Year 2</v>
      </c>
      <c r="D28" s="143" t="str">
        <f>+D9</f>
        <v>TO populates the formula with Year 1 data from FERC Form 1 data for Year 1 (e.g., 2024)</v>
      </c>
      <c r="E28" s="143"/>
      <c r="F28" s="143"/>
      <c r="G28" s="143"/>
      <c r="H28" s="143"/>
      <c r="I28" s="143"/>
      <c r="J28" s="75"/>
      <c r="K28" s="143"/>
      <c r="L28" s="142"/>
      <c r="M28" s="142"/>
      <c r="N28" s="142"/>
      <c r="O28" s="142"/>
      <c r="P28" s="142"/>
      <c r="Q28" s="142"/>
      <c r="R28" s="142"/>
      <c r="S28" s="142"/>
      <c r="T28" s="142"/>
      <c r="U28" s="142"/>
      <c r="V28" s="142"/>
      <c r="W28" s="142"/>
      <c r="X28" s="142"/>
      <c r="Y28" s="142"/>
      <c r="Z28" s="142"/>
      <c r="AA28" s="142"/>
      <c r="AB28" s="142"/>
      <c r="AC28" s="143"/>
    </row>
    <row r="29" spans="1:29" ht="13.5">
      <c r="A29" s="263"/>
      <c r="B29" s="263"/>
      <c r="C29" s="263"/>
      <c r="D29" s="624">
        <f>'[1]ATT H-3F'!$H$259</f>
        <v>5285859.1629259596</v>
      </c>
      <c r="E29" s="143" t="s">
        <v>216</v>
      </c>
      <c r="F29" s="143"/>
      <c r="G29" s="379" t="s">
        <v>334</v>
      </c>
      <c r="H29" s="143"/>
      <c r="I29" s="143"/>
      <c r="J29" s="143"/>
      <c r="K29" s="143"/>
      <c r="L29" s="142"/>
      <c r="M29" s="142"/>
      <c r="N29" s="142"/>
      <c r="O29" s="142"/>
      <c r="P29" s="142"/>
      <c r="Q29" s="142"/>
      <c r="R29" s="142"/>
      <c r="S29" s="142"/>
      <c r="T29" s="142"/>
      <c r="U29" s="142"/>
      <c r="V29" s="142"/>
      <c r="W29" s="142"/>
      <c r="X29" s="142"/>
      <c r="Y29" s="142"/>
      <c r="Z29" s="142"/>
      <c r="AA29" s="142"/>
      <c r="AB29" s="142"/>
      <c r="AC29" s="143"/>
    </row>
    <row r="30" spans="1:29" ht="13.5">
      <c r="A30" s="263"/>
      <c r="B30" s="263"/>
      <c r="C30" s="263"/>
      <c r="D30" s="143"/>
      <c r="E30" s="143"/>
      <c r="F30" s="143"/>
      <c r="G30" s="143"/>
      <c r="H30" s="143"/>
      <c r="I30" s="143"/>
      <c r="J30" s="143"/>
      <c r="K30" s="143"/>
      <c r="L30" s="142"/>
      <c r="M30" s="142"/>
      <c r="N30" s="142"/>
      <c r="O30" s="142"/>
      <c r="P30" s="142"/>
      <c r="Q30" s="142"/>
      <c r="R30" s="142"/>
      <c r="S30" s="142"/>
      <c r="T30" s="142"/>
      <c r="U30" s="142"/>
      <c r="V30" s="142"/>
      <c r="W30" s="142"/>
      <c r="X30" s="142"/>
      <c r="Y30" s="142"/>
      <c r="Z30" s="142"/>
      <c r="AA30" s="142"/>
      <c r="AB30" s="142"/>
      <c r="AC30" s="143"/>
    </row>
    <row r="31" spans="1:29" ht="13.5">
      <c r="A31" s="263">
        <v>2</v>
      </c>
      <c r="B31" s="263" t="str">
        <f>+B28</f>
        <v>April</v>
      </c>
      <c r="C31" s="263" t="str">
        <f>+C28</f>
        <v>Year 2</v>
      </c>
      <c r="D31" s="375" t="str">
        <f>+D10</f>
        <v>TO estimates all transmission Cap Adds for Year 2 weighted based on Months expected to be in service in Year 2 (e.g., 2025)</v>
      </c>
      <c r="E31" s="143"/>
      <c r="F31" s="143"/>
      <c r="G31" s="143"/>
      <c r="H31" s="143"/>
      <c r="I31" s="143"/>
      <c r="J31" s="75"/>
      <c r="K31" s="143"/>
      <c r="L31" s="142"/>
      <c r="M31" s="142"/>
      <c r="N31" s="142"/>
      <c r="O31" s="142"/>
      <c r="P31" s="142"/>
      <c r="Q31" s="142"/>
      <c r="R31" s="142"/>
      <c r="S31" s="142"/>
      <c r="T31" s="142"/>
      <c r="U31" s="142"/>
      <c r="V31" s="142"/>
      <c r="W31" s="142"/>
      <c r="X31" s="142"/>
      <c r="Y31" s="142"/>
      <c r="Z31" s="142"/>
      <c r="AA31" s="142"/>
      <c r="AB31" s="142"/>
      <c r="AC31" s="143"/>
    </row>
    <row r="32" spans="1:29" ht="13.5">
      <c r="A32" s="263"/>
      <c r="B32" s="263"/>
      <c r="C32" s="263"/>
      <c r="D32" s="143"/>
      <c r="E32" s="263" t="s">
        <v>307</v>
      </c>
      <c r="F32" s="263" t="s">
        <v>268</v>
      </c>
      <c r="G32" s="263" t="s">
        <v>124</v>
      </c>
      <c r="H32" s="263" t="s">
        <v>269</v>
      </c>
      <c r="I32" s="143"/>
      <c r="J32" s="143"/>
      <c r="K32" s="143"/>
      <c r="L32" s="142"/>
      <c r="M32" s="142"/>
      <c r="N32" s="142"/>
      <c r="O32" s="142"/>
      <c r="P32" s="142"/>
      <c r="Q32" s="142"/>
      <c r="R32" s="142"/>
      <c r="S32" s="142"/>
      <c r="T32" s="142"/>
      <c r="U32" s="142"/>
      <c r="V32" s="142"/>
      <c r="W32" s="142"/>
      <c r="X32" s="142"/>
      <c r="Y32" s="142"/>
      <c r="Z32" s="142"/>
      <c r="AA32" s="142"/>
      <c r="AB32" s="142"/>
      <c r="AC32" s="143"/>
    </row>
    <row r="33" spans="1:29" ht="13.5">
      <c r="A33" s="263"/>
      <c r="B33" s="263"/>
      <c r="C33" s="263"/>
      <c r="D33" s="143" t="s">
        <v>270</v>
      </c>
      <c r="E33" s="351">
        <v>204721.86</v>
      </c>
      <c r="F33" s="143">
        <v>11.5</v>
      </c>
      <c r="G33" s="380">
        <f t="shared" ref="G33:G44" si="0">+F33*E33</f>
        <v>2354301.3899999997</v>
      </c>
      <c r="H33" s="377">
        <f t="shared" ref="H33:H44" si="1">+G33/12</f>
        <v>196191.78249999997</v>
      </c>
      <c r="I33" s="143"/>
      <c r="J33" s="143"/>
      <c r="K33" s="143"/>
      <c r="L33" s="142"/>
      <c r="M33" s="142"/>
      <c r="N33" s="142"/>
      <c r="O33" s="142"/>
      <c r="P33" s="142"/>
      <c r="Q33" s="142"/>
      <c r="R33" s="142"/>
      <c r="S33" s="142"/>
      <c r="T33" s="142"/>
      <c r="U33" s="142"/>
      <c r="V33" s="142"/>
      <c r="W33" s="142"/>
      <c r="X33" s="142"/>
      <c r="Y33" s="142"/>
      <c r="Z33" s="142"/>
      <c r="AA33" s="142"/>
      <c r="AB33" s="142"/>
      <c r="AC33" s="143"/>
    </row>
    <row r="34" spans="1:29" ht="13.5">
      <c r="A34" s="263"/>
      <c r="B34" s="263"/>
      <c r="C34" s="263"/>
      <c r="D34" s="143" t="s">
        <v>271</v>
      </c>
      <c r="E34" s="351">
        <v>0</v>
      </c>
      <c r="F34" s="143">
        <f t="shared" ref="F34:F44" si="2">+F33-1</f>
        <v>10.5</v>
      </c>
      <c r="G34" s="380">
        <f t="shared" si="0"/>
        <v>0</v>
      </c>
      <c r="H34" s="377">
        <f t="shared" si="1"/>
        <v>0</v>
      </c>
      <c r="I34" s="143"/>
      <c r="J34" s="143"/>
      <c r="K34" s="143"/>
      <c r="L34" s="142"/>
      <c r="M34" s="142"/>
      <c r="N34" s="142"/>
      <c r="O34" s="142"/>
      <c r="P34" s="142"/>
      <c r="Q34" s="142"/>
      <c r="R34" s="142"/>
      <c r="S34" s="142"/>
      <c r="T34" s="142"/>
      <c r="U34" s="142"/>
      <c r="V34" s="142"/>
      <c r="W34" s="142"/>
      <c r="X34" s="142"/>
      <c r="Y34" s="142"/>
      <c r="Z34" s="142"/>
      <c r="AA34" s="142"/>
      <c r="AB34" s="142"/>
      <c r="AC34" s="143"/>
    </row>
    <row r="35" spans="1:29" ht="13.5">
      <c r="A35" s="263"/>
      <c r="B35" s="263"/>
      <c r="C35" s="263"/>
      <c r="D35" s="143" t="s">
        <v>272</v>
      </c>
      <c r="E35" s="351">
        <v>6621472.9800000004</v>
      </c>
      <c r="F35" s="143">
        <f t="shared" si="2"/>
        <v>9.5</v>
      </c>
      <c r="G35" s="380">
        <f t="shared" si="0"/>
        <v>62903993.310000002</v>
      </c>
      <c r="H35" s="377">
        <f t="shared" si="1"/>
        <v>5241999.4424999999</v>
      </c>
      <c r="I35" s="143"/>
      <c r="J35" s="143"/>
      <c r="K35" s="143"/>
      <c r="L35" s="142"/>
      <c r="M35" s="142"/>
      <c r="N35" s="142"/>
      <c r="O35" s="142"/>
      <c r="P35" s="142"/>
      <c r="Q35" s="142"/>
      <c r="R35" s="142"/>
      <c r="S35" s="142"/>
      <c r="T35" s="142"/>
      <c r="U35" s="142"/>
      <c r="V35" s="142"/>
      <c r="W35" s="142"/>
      <c r="X35" s="142"/>
      <c r="Y35" s="142"/>
      <c r="Z35" s="142"/>
      <c r="AA35" s="142"/>
      <c r="AB35" s="142"/>
      <c r="AC35" s="143"/>
    </row>
    <row r="36" spans="1:29" ht="13.5">
      <c r="A36" s="263"/>
      <c r="B36" s="263"/>
      <c r="C36" s="263"/>
      <c r="D36" s="143" t="s">
        <v>273</v>
      </c>
      <c r="E36" s="351">
        <v>0</v>
      </c>
      <c r="F36" s="143">
        <f t="shared" si="2"/>
        <v>8.5</v>
      </c>
      <c r="G36" s="380">
        <f t="shared" si="0"/>
        <v>0</v>
      </c>
      <c r="H36" s="377">
        <f t="shared" si="1"/>
        <v>0</v>
      </c>
      <c r="I36" s="143"/>
      <c r="J36" s="143"/>
      <c r="K36" s="143"/>
      <c r="L36" s="142"/>
      <c r="M36" s="142"/>
      <c r="N36" s="142"/>
      <c r="O36" s="142"/>
      <c r="P36" s="142"/>
      <c r="Q36" s="142"/>
      <c r="R36" s="142"/>
      <c r="S36" s="142"/>
      <c r="T36" s="142"/>
      <c r="U36" s="142"/>
      <c r="V36" s="142"/>
      <c r="W36" s="142"/>
      <c r="X36" s="142"/>
      <c r="Y36" s="142"/>
      <c r="Z36" s="142"/>
      <c r="AA36" s="142"/>
      <c r="AB36" s="142"/>
      <c r="AC36" s="143"/>
    </row>
    <row r="37" spans="1:29" ht="13.5">
      <c r="A37" s="263"/>
      <c r="B37" s="263"/>
      <c r="C37" s="263"/>
      <c r="D37" s="143" t="s">
        <v>266</v>
      </c>
      <c r="E37" s="351">
        <v>0</v>
      </c>
      <c r="F37" s="143">
        <f t="shared" si="2"/>
        <v>7.5</v>
      </c>
      <c r="G37" s="380">
        <f t="shared" si="0"/>
        <v>0</v>
      </c>
      <c r="H37" s="377">
        <f t="shared" si="1"/>
        <v>0</v>
      </c>
      <c r="I37" s="143"/>
      <c r="J37" s="143"/>
      <c r="K37" s="143"/>
      <c r="L37" s="142"/>
      <c r="M37" s="142"/>
      <c r="N37" s="142"/>
      <c r="O37" s="142"/>
      <c r="P37" s="142"/>
      <c r="Q37" s="142"/>
      <c r="R37" s="142"/>
      <c r="S37" s="142"/>
      <c r="T37" s="142"/>
      <c r="U37" s="142"/>
      <c r="V37" s="142"/>
      <c r="W37" s="142"/>
      <c r="X37" s="142"/>
      <c r="Y37" s="142"/>
      <c r="Z37" s="142"/>
      <c r="AA37" s="142"/>
      <c r="AB37" s="142"/>
      <c r="AC37" s="143"/>
    </row>
    <row r="38" spans="1:29" ht="13.5">
      <c r="A38" s="263"/>
      <c r="B38" s="263"/>
      <c r="C38" s="263"/>
      <c r="D38" s="143" t="s">
        <v>274</v>
      </c>
      <c r="E38" s="351">
        <v>0</v>
      </c>
      <c r="F38" s="143">
        <f t="shared" si="2"/>
        <v>6.5</v>
      </c>
      <c r="G38" s="380">
        <f t="shared" si="0"/>
        <v>0</v>
      </c>
      <c r="H38" s="377">
        <f t="shared" si="1"/>
        <v>0</v>
      </c>
      <c r="I38" s="143"/>
      <c r="J38" s="143"/>
      <c r="K38" s="143"/>
      <c r="L38" s="142"/>
      <c r="M38" s="142"/>
      <c r="N38" s="142"/>
      <c r="O38" s="142"/>
      <c r="P38" s="142"/>
      <c r="Q38" s="142"/>
      <c r="R38" s="142"/>
      <c r="S38" s="142"/>
      <c r="T38" s="142"/>
      <c r="U38" s="142"/>
      <c r="V38" s="142"/>
      <c r="W38" s="142"/>
      <c r="X38" s="142"/>
      <c r="Y38" s="142"/>
      <c r="Z38" s="142"/>
      <c r="AA38" s="142"/>
      <c r="AB38" s="142"/>
      <c r="AC38" s="143"/>
    </row>
    <row r="39" spans="1:29" ht="13.5">
      <c r="A39" s="263"/>
      <c r="B39" s="263"/>
      <c r="C39" s="263"/>
      <c r="D39" s="143" t="s">
        <v>275</v>
      </c>
      <c r="E39" s="351">
        <v>0</v>
      </c>
      <c r="F39" s="143">
        <f t="shared" si="2"/>
        <v>5.5</v>
      </c>
      <c r="G39" s="380">
        <f t="shared" si="0"/>
        <v>0</v>
      </c>
      <c r="H39" s="377">
        <f t="shared" si="1"/>
        <v>0</v>
      </c>
      <c r="I39" s="143"/>
      <c r="J39" s="143"/>
      <c r="K39" s="143"/>
      <c r="L39" s="142"/>
      <c r="M39" s="142"/>
      <c r="N39" s="142"/>
      <c r="O39" s="142"/>
      <c r="P39" s="142"/>
      <c r="Q39" s="142"/>
      <c r="R39" s="142"/>
      <c r="S39" s="142"/>
      <c r="T39" s="142"/>
      <c r="U39" s="142"/>
      <c r="V39" s="142"/>
      <c r="W39" s="142"/>
      <c r="X39" s="142"/>
      <c r="Y39" s="142"/>
      <c r="Z39" s="142"/>
      <c r="AA39" s="142"/>
      <c r="AB39" s="142"/>
      <c r="AC39" s="143"/>
    </row>
    <row r="40" spans="1:29" ht="13.5">
      <c r="A40" s="263"/>
      <c r="B40" s="263"/>
      <c r="C40" s="263"/>
      <c r="D40" s="143" t="s">
        <v>276</v>
      </c>
      <c r="E40" s="351">
        <v>0</v>
      </c>
      <c r="F40" s="143">
        <f t="shared" si="2"/>
        <v>4.5</v>
      </c>
      <c r="G40" s="380">
        <f t="shared" si="0"/>
        <v>0</v>
      </c>
      <c r="H40" s="377">
        <f t="shared" si="1"/>
        <v>0</v>
      </c>
      <c r="I40" s="143"/>
      <c r="J40" s="143"/>
      <c r="K40" s="143"/>
      <c r="L40" s="142"/>
      <c r="M40" s="142"/>
      <c r="N40" s="142"/>
      <c r="O40" s="142"/>
      <c r="P40" s="142"/>
      <c r="Q40" s="142"/>
      <c r="R40" s="142"/>
      <c r="S40" s="142"/>
      <c r="T40" s="142"/>
      <c r="U40" s="142"/>
      <c r="V40" s="142"/>
      <c r="W40" s="142"/>
      <c r="X40" s="142"/>
      <c r="Y40" s="142"/>
      <c r="Z40" s="142"/>
      <c r="AA40" s="142"/>
      <c r="AB40" s="142"/>
      <c r="AC40" s="143"/>
    </row>
    <row r="41" spans="1:29" ht="13.5">
      <c r="A41" s="263"/>
      <c r="B41" s="263"/>
      <c r="C41" s="263"/>
      <c r="D41" s="143" t="s">
        <v>277</v>
      </c>
      <c r="E41" s="351">
        <v>0</v>
      </c>
      <c r="F41" s="143">
        <f t="shared" si="2"/>
        <v>3.5</v>
      </c>
      <c r="G41" s="380">
        <f t="shared" si="0"/>
        <v>0</v>
      </c>
      <c r="H41" s="377">
        <f t="shared" si="1"/>
        <v>0</v>
      </c>
      <c r="I41" s="143"/>
      <c r="J41" s="143"/>
      <c r="K41" s="143"/>
      <c r="L41" s="142"/>
      <c r="M41" s="142"/>
      <c r="N41" s="142"/>
      <c r="O41" s="142"/>
      <c r="P41" s="142"/>
      <c r="Q41" s="142"/>
      <c r="R41" s="142"/>
      <c r="S41" s="142"/>
      <c r="T41" s="142"/>
      <c r="U41" s="142"/>
      <c r="V41" s="142"/>
      <c r="W41" s="142"/>
      <c r="X41" s="142"/>
      <c r="Y41" s="142"/>
      <c r="Z41" s="142"/>
      <c r="AA41" s="142"/>
      <c r="AB41" s="142"/>
      <c r="AC41" s="143"/>
    </row>
    <row r="42" spans="1:29" ht="13.5">
      <c r="A42" s="263"/>
      <c r="B42" s="263"/>
      <c r="C42" s="263"/>
      <c r="D42" s="143" t="s">
        <v>278</v>
      </c>
      <c r="E42" s="351">
        <v>0</v>
      </c>
      <c r="F42" s="143">
        <f t="shared" si="2"/>
        <v>2.5</v>
      </c>
      <c r="G42" s="380">
        <f t="shared" si="0"/>
        <v>0</v>
      </c>
      <c r="H42" s="377">
        <f t="shared" si="1"/>
        <v>0</v>
      </c>
      <c r="I42" s="143"/>
      <c r="J42" s="143"/>
      <c r="K42" s="143"/>
      <c r="L42" s="142"/>
      <c r="M42" s="142"/>
      <c r="N42" s="142"/>
      <c r="O42" s="142"/>
      <c r="P42" s="142"/>
      <c r="Q42" s="142"/>
      <c r="R42" s="142"/>
      <c r="S42" s="142"/>
      <c r="T42" s="142"/>
      <c r="U42" s="142"/>
      <c r="V42" s="142"/>
      <c r="W42" s="142"/>
      <c r="X42" s="142"/>
      <c r="Y42" s="142"/>
      <c r="Z42" s="142"/>
      <c r="AA42" s="142"/>
      <c r="AB42" s="142"/>
      <c r="AC42" s="143"/>
    </row>
    <row r="43" spans="1:29" ht="13.5">
      <c r="A43" s="263"/>
      <c r="B43" s="263"/>
      <c r="C43" s="263"/>
      <c r="D43" s="143" t="s">
        <v>279</v>
      </c>
      <c r="E43" s="351">
        <v>0</v>
      </c>
      <c r="F43" s="143">
        <f t="shared" si="2"/>
        <v>1.5</v>
      </c>
      <c r="G43" s="380">
        <f t="shared" si="0"/>
        <v>0</v>
      </c>
      <c r="H43" s="377">
        <f t="shared" si="1"/>
        <v>0</v>
      </c>
      <c r="I43" s="143"/>
      <c r="J43" s="143"/>
      <c r="K43" s="143"/>
      <c r="L43" s="142"/>
      <c r="M43" s="142"/>
      <c r="N43" s="142"/>
      <c r="O43" s="142"/>
      <c r="P43" s="142"/>
      <c r="Q43" s="142"/>
      <c r="R43" s="142"/>
      <c r="S43" s="142"/>
      <c r="T43" s="142"/>
      <c r="U43" s="142"/>
      <c r="V43" s="142"/>
      <c r="W43" s="142"/>
      <c r="X43" s="142"/>
      <c r="Y43" s="142"/>
      <c r="Z43" s="142"/>
      <c r="AA43" s="142"/>
      <c r="AB43" s="142"/>
      <c r="AC43" s="143"/>
    </row>
    <row r="44" spans="1:29" ht="13.5">
      <c r="A44" s="263"/>
      <c r="B44" s="263"/>
      <c r="C44" s="263"/>
      <c r="D44" s="143" t="s">
        <v>280</v>
      </c>
      <c r="E44" s="351">
        <v>4719216.5399999991</v>
      </c>
      <c r="F44" s="143">
        <f t="shared" si="2"/>
        <v>0.5</v>
      </c>
      <c r="G44" s="380">
        <f t="shared" si="0"/>
        <v>2359608.2699999996</v>
      </c>
      <c r="H44" s="377">
        <f t="shared" si="1"/>
        <v>196634.02249999996</v>
      </c>
      <c r="I44" s="143"/>
      <c r="J44" s="143"/>
      <c r="K44" s="143"/>
      <c r="L44" s="142"/>
      <c r="M44" s="142"/>
      <c r="N44" s="142"/>
      <c r="O44" s="142"/>
      <c r="P44" s="142"/>
      <c r="Q44" s="142"/>
      <c r="R44" s="142"/>
      <c r="S44" s="142"/>
      <c r="T44" s="142"/>
      <c r="U44" s="142"/>
      <c r="V44" s="142"/>
      <c r="W44" s="142"/>
      <c r="X44" s="142"/>
      <c r="Y44" s="142"/>
      <c r="Z44" s="142"/>
      <c r="AA44" s="142"/>
      <c r="AB44" s="142"/>
      <c r="AC44" s="143"/>
    </row>
    <row r="45" spans="1:29" ht="13.5">
      <c r="A45" s="263"/>
      <c r="B45" s="263"/>
      <c r="C45" s="263"/>
      <c r="D45" s="143" t="s">
        <v>542</v>
      </c>
      <c r="E45" s="380">
        <f>SUM(E33:E44)</f>
        <v>11545411.379999999</v>
      </c>
      <c r="F45" s="143"/>
      <c r="G45" s="380">
        <f>SUM(G33:G44)</f>
        <v>67617902.969999999</v>
      </c>
      <c r="H45" s="377">
        <f>SUM(H33:H44)</f>
        <v>5634825.2474999996</v>
      </c>
      <c r="I45" s="143"/>
      <c r="J45" s="143"/>
      <c r="K45" s="143"/>
      <c r="L45" s="142"/>
      <c r="M45" s="142"/>
      <c r="N45" s="142"/>
      <c r="O45" s="142"/>
      <c r="P45" s="142"/>
      <c r="Q45" s="142"/>
      <c r="R45" s="142"/>
      <c r="S45" s="142"/>
      <c r="T45" s="142"/>
      <c r="U45" s="142"/>
      <c r="V45" s="142"/>
      <c r="W45" s="142"/>
      <c r="X45" s="142"/>
      <c r="Y45" s="142"/>
      <c r="Z45" s="142"/>
      <c r="AA45" s="142"/>
      <c r="AB45" s="142"/>
      <c r="AC45" s="143"/>
    </row>
    <row r="46" spans="1:29" ht="13.5">
      <c r="A46" s="263"/>
      <c r="B46" s="263"/>
      <c r="C46" s="198"/>
      <c r="D46" s="143" t="s">
        <v>252</v>
      </c>
      <c r="E46" s="143"/>
      <c r="F46" s="143"/>
      <c r="G46" s="143"/>
      <c r="H46" s="381">
        <f>+H45</f>
        <v>5634825.2474999996</v>
      </c>
      <c r="I46" s="75"/>
      <c r="J46" s="143"/>
      <c r="K46" s="143"/>
      <c r="L46" s="142"/>
      <c r="M46" s="142"/>
      <c r="N46" s="142"/>
      <c r="O46" s="142"/>
      <c r="P46" s="142"/>
      <c r="Q46" s="142"/>
      <c r="R46" s="142"/>
      <c r="S46" s="142"/>
      <c r="T46" s="142"/>
      <c r="U46" s="142"/>
      <c r="V46" s="142"/>
      <c r="W46" s="142"/>
      <c r="X46" s="142"/>
      <c r="Y46" s="142"/>
      <c r="Z46" s="142"/>
      <c r="AA46" s="142"/>
      <c r="AB46" s="142"/>
      <c r="AC46" s="143"/>
    </row>
    <row r="47" spans="1:29" ht="13.5">
      <c r="A47" s="263"/>
      <c r="B47" s="263"/>
      <c r="C47" s="143"/>
      <c r="D47" s="75"/>
      <c r="E47" s="143"/>
      <c r="F47" s="143"/>
      <c r="G47" s="143"/>
      <c r="H47" s="382"/>
      <c r="I47" s="143"/>
      <c r="J47" s="143"/>
      <c r="K47" s="143"/>
      <c r="L47" s="142"/>
      <c r="M47" s="142"/>
      <c r="N47" s="142"/>
      <c r="O47" s="142"/>
      <c r="P47" s="142"/>
      <c r="Q47" s="142"/>
      <c r="R47" s="142"/>
      <c r="S47" s="142"/>
      <c r="T47" s="142"/>
      <c r="U47" s="142"/>
      <c r="V47" s="142"/>
      <c r="W47" s="142"/>
      <c r="X47" s="142"/>
      <c r="Y47" s="142"/>
      <c r="Z47" s="142"/>
      <c r="AA47" s="142"/>
      <c r="AB47" s="142"/>
      <c r="AC47" s="143"/>
    </row>
    <row r="48" spans="1:29" ht="13.5">
      <c r="A48" s="263"/>
      <c r="B48" s="263"/>
      <c r="C48" s="263"/>
      <c r="D48" s="143"/>
      <c r="E48" s="143"/>
      <c r="F48" s="143"/>
      <c r="G48" s="143"/>
      <c r="H48" s="380"/>
      <c r="I48" s="143"/>
      <c r="J48" s="143"/>
      <c r="K48" s="143"/>
      <c r="L48" s="142"/>
      <c r="M48" s="142"/>
      <c r="N48" s="142"/>
      <c r="O48" s="142"/>
      <c r="P48" s="142"/>
      <c r="Q48" s="142"/>
      <c r="R48" s="142"/>
      <c r="S48" s="142"/>
      <c r="T48" s="142"/>
      <c r="U48" s="142"/>
      <c r="V48" s="142"/>
      <c r="W48" s="142"/>
      <c r="X48" s="142"/>
      <c r="Y48" s="142"/>
      <c r="Z48" s="142"/>
      <c r="AA48" s="142"/>
      <c r="AB48" s="142"/>
      <c r="AC48" s="143"/>
    </row>
    <row r="49" spans="1:29" ht="13.5">
      <c r="A49" s="263">
        <v>3</v>
      </c>
      <c r="B49" s="263" t="str">
        <f>+B31</f>
        <v>April</v>
      </c>
      <c r="C49" s="263" t="str">
        <f>+C31</f>
        <v>Year 2</v>
      </c>
      <c r="D49" s="375" t="str">
        <f>+D11</f>
        <v>TO adds weighted Cap Adds to plant in service in Formula</v>
      </c>
      <c r="E49" s="143"/>
      <c r="F49" s="143"/>
      <c r="G49" s="143"/>
      <c r="H49" s="143"/>
      <c r="I49" s="143"/>
      <c r="J49" s="143"/>
      <c r="K49" s="143"/>
      <c r="L49" s="142"/>
      <c r="M49" s="142"/>
      <c r="N49" s="142"/>
      <c r="O49" s="142"/>
      <c r="P49" s="142"/>
      <c r="Q49" s="142"/>
      <c r="R49" s="142"/>
      <c r="S49" s="142"/>
      <c r="T49" s="142"/>
      <c r="U49" s="142"/>
      <c r="V49" s="142"/>
      <c r="W49" s="142"/>
      <c r="X49" s="142"/>
      <c r="Y49" s="142"/>
      <c r="Z49" s="142"/>
      <c r="AA49" s="142"/>
      <c r="AB49" s="142"/>
      <c r="AC49" s="143"/>
    </row>
    <row r="50" spans="1:29" ht="13.5">
      <c r="A50" s="263"/>
      <c r="B50" s="263"/>
      <c r="C50" s="263"/>
      <c r="D50" s="383">
        <f>H46</f>
        <v>5634825.2474999996</v>
      </c>
      <c r="E50" s="143" t="s">
        <v>15</v>
      </c>
      <c r="F50" s="380"/>
      <c r="G50" s="263"/>
      <c r="H50" s="380"/>
      <c r="I50" s="143"/>
      <c r="J50" s="143"/>
      <c r="K50" s="143"/>
      <c r="L50" s="142"/>
      <c r="M50" s="142"/>
      <c r="N50" s="142"/>
      <c r="O50" s="142"/>
      <c r="P50" s="142"/>
      <c r="Q50" s="142"/>
      <c r="R50" s="142"/>
      <c r="S50" s="142"/>
      <c r="T50" s="142"/>
      <c r="U50" s="142"/>
      <c r="V50" s="142"/>
      <c r="W50" s="142"/>
      <c r="X50" s="142"/>
      <c r="Y50" s="142"/>
      <c r="Z50" s="142"/>
      <c r="AA50" s="142"/>
      <c r="AB50" s="142"/>
      <c r="AC50" s="143"/>
    </row>
    <row r="51" spans="1:29" ht="13.5">
      <c r="A51" s="263"/>
      <c r="B51" s="263"/>
      <c r="C51" s="263"/>
      <c r="D51" s="383"/>
      <c r="E51" s="263"/>
      <c r="F51" s="380"/>
      <c r="G51" s="263"/>
      <c r="H51" s="380"/>
      <c r="I51" s="143"/>
      <c r="J51" s="143"/>
      <c r="K51" s="143"/>
      <c r="L51" s="142"/>
      <c r="M51" s="142"/>
      <c r="N51" s="142"/>
      <c r="O51" s="142"/>
      <c r="P51" s="142"/>
      <c r="Q51" s="142"/>
      <c r="R51" s="142"/>
      <c r="S51" s="142"/>
      <c r="T51" s="142"/>
      <c r="U51" s="142"/>
      <c r="V51" s="142"/>
      <c r="W51" s="142"/>
      <c r="X51" s="142"/>
      <c r="Y51" s="142"/>
      <c r="Z51" s="142"/>
      <c r="AA51" s="142"/>
      <c r="AB51" s="142"/>
      <c r="AC51" s="143"/>
    </row>
    <row r="52" spans="1:29" ht="13.5">
      <c r="A52" s="263">
        <v>4</v>
      </c>
      <c r="B52" s="263" t="str">
        <f>+B12</f>
        <v>May</v>
      </c>
      <c r="C52" s="263" t="str">
        <f>+C49</f>
        <v>Year 2</v>
      </c>
      <c r="D52" s="143" t="str">
        <f>+D12</f>
        <v>Post results of Step 3 on PJM web site</v>
      </c>
      <c r="E52" s="143"/>
      <c r="F52" s="143"/>
      <c r="G52" s="143"/>
      <c r="H52" s="143"/>
      <c r="I52" s="143"/>
      <c r="J52" s="143"/>
      <c r="K52" s="143"/>
      <c r="L52" s="142"/>
      <c r="M52" s="142"/>
      <c r="N52" s="142"/>
      <c r="O52" s="142"/>
      <c r="P52" s="142"/>
      <c r="Q52" s="142"/>
      <c r="R52" s="142"/>
      <c r="S52" s="142"/>
      <c r="T52" s="142"/>
      <c r="U52" s="142"/>
      <c r="V52" s="142"/>
      <c r="W52" s="142"/>
      <c r="X52" s="142"/>
      <c r="Y52" s="142"/>
      <c r="Z52" s="142"/>
      <c r="AA52" s="142"/>
      <c r="AB52" s="142"/>
      <c r="AC52" s="143"/>
    </row>
    <row r="53" spans="1:29" ht="13.5">
      <c r="A53" s="263"/>
      <c r="B53" s="263"/>
      <c r="C53" s="263"/>
      <c r="D53" s="378">
        <f>'[2]ATT H-3F'!$H$259</f>
        <v>5453839.9290486416</v>
      </c>
      <c r="E53" s="75"/>
      <c r="F53" s="383"/>
      <c r="G53" s="379" t="s">
        <v>23</v>
      </c>
      <c r="H53" s="143"/>
      <c r="I53" s="143"/>
      <c r="J53" s="143"/>
      <c r="K53" s="143"/>
      <c r="L53" s="142"/>
      <c r="M53" s="142"/>
      <c r="N53" s="142"/>
      <c r="O53" s="142"/>
      <c r="P53" s="142"/>
      <c r="Q53" s="142"/>
      <c r="R53" s="142"/>
      <c r="S53" s="142"/>
      <c r="T53" s="142"/>
      <c r="U53" s="142"/>
      <c r="V53" s="142"/>
      <c r="W53" s="142"/>
      <c r="X53" s="142"/>
      <c r="Y53" s="142"/>
      <c r="Z53" s="142"/>
      <c r="AA53" s="142"/>
      <c r="AB53" s="142"/>
      <c r="AC53" s="143"/>
    </row>
    <row r="54" spans="1:29" ht="13.5">
      <c r="A54" s="263"/>
      <c r="B54" s="263"/>
      <c r="C54" s="263"/>
      <c r="D54" s="384"/>
      <c r="E54" s="143"/>
      <c r="F54" s="143"/>
      <c r="G54" s="143"/>
      <c r="H54" s="143"/>
      <c r="I54" s="143"/>
      <c r="J54" s="143"/>
      <c r="K54" s="143"/>
      <c r="L54" s="142"/>
      <c r="M54" s="142"/>
      <c r="N54" s="142"/>
      <c r="O54" s="142"/>
      <c r="P54" s="142"/>
      <c r="Q54" s="142"/>
      <c r="R54" s="142"/>
      <c r="S54" s="142"/>
      <c r="T54" s="142"/>
      <c r="U54" s="142"/>
      <c r="V54" s="142"/>
      <c r="W54" s="142"/>
      <c r="X54" s="142"/>
      <c r="Y54" s="142"/>
      <c r="Z54" s="142"/>
      <c r="AA54" s="142"/>
      <c r="AB54" s="142"/>
      <c r="AC54" s="143"/>
    </row>
    <row r="55" spans="1:29" ht="13.5">
      <c r="A55" s="263">
        <f>+A13</f>
        <v>5</v>
      </c>
      <c r="B55" s="263" t="str">
        <f>+B13</f>
        <v>June</v>
      </c>
      <c r="C55" s="263" t="str">
        <f>+C13</f>
        <v>Year 2</v>
      </c>
      <c r="D55" s="375" t="str">
        <f>+D13</f>
        <v>Results of Step 3 go into effect for the Rate Year 1 (e.g., June 1, 2025 - May 31, 2026)</v>
      </c>
      <c r="E55" s="143"/>
      <c r="F55" s="143"/>
      <c r="G55" s="143"/>
      <c r="H55" s="143"/>
      <c r="I55" s="143"/>
      <c r="J55" s="143"/>
      <c r="K55" s="143"/>
      <c r="L55" s="142"/>
      <c r="M55" s="142"/>
      <c r="N55" s="142"/>
      <c r="O55" s="142"/>
      <c r="P55" s="142"/>
      <c r="Q55" s="142"/>
      <c r="R55" s="142"/>
      <c r="S55" s="142"/>
      <c r="T55" s="142"/>
      <c r="U55" s="142"/>
      <c r="V55" s="142"/>
      <c r="W55" s="142"/>
      <c r="X55" s="142"/>
      <c r="Y55" s="142"/>
      <c r="Z55" s="142"/>
      <c r="AA55" s="142"/>
      <c r="AB55" s="142"/>
      <c r="AC55" s="143"/>
    </row>
    <row r="56" spans="1:29" ht="13.5">
      <c r="A56" s="263"/>
      <c r="B56" s="263"/>
      <c r="C56" s="263"/>
      <c r="D56" s="383">
        <f>+D53</f>
        <v>5453839.9290486416</v>
      </c>
      <c r="E56" s="143"/>
      <c r="F56" s="143"/>
      <c r="G56" s="143"/>
      <c r="H56" s="143"/>
      <c r="I56" s="143"/>
      <c r="J56" s="143"/>
      <c r="K56" s="143"/>
      <c r="L56" s="142"/>
      <c r="M56" s="142"/>
      <c r="N56" s="142"/>
      <c r="O56" s="142"/>
      <c r="P56" s="142"/>
      <c r="Q56" s="142"/>
      <c r="R56" s="142"/>
      <c r="S56" s="142"/>
      <c r="T56" s="142"/>
      <c r="U56" s="142"/>
      <c r="V56" s="142"/>
      <c r="W56" s="142"/>
      <c r="X56" s="142"/>
      <c r="Y56" s="142"/>
      <c r="Z56" s="142"/>
      <c r="AA56" s="142"/>
      <c r="AB56" s="142"/>
      <c r="AC56" s="143"/>
    </row>
    <row r="57" spans="1:29" ht="13.5">
      <c r="A57" s="263"/>
      <c r="B57" s="263"/>
      <c r="C57" s="263"/>
      <c r="D57" s="143"/>
      <c r="E57" s="143"/>
      <c r="F57" s="143"/>
      <c r="G57" s="143"/>
      <c r="H57" s="143"/>
      <c r="I57" s="143"/>
      <c r="J57" s="143"/>
      <c r="K57" s="143"/>
      <c r="L57" s="142"/>
      <c r="M57" s="142"/>
      <c r="N57" s="142"/>
      <c r="O57" s="142"/>
      <c r="P57" s="142"/>
      <c r="Q57" s="142"/>
      <c r="R57" s="142"/>
      <c r="S57" s="142"/>
      <c r="T57" s="142"/>
      <c r="U57" s="142"/>
      <c r="V57" s="142"/>
      <c r="W57" s="142"/>
      <c r="X57" s="142"/>
      <c r="Y57" s="142"/>
      <c r="Z57" s="142"/>
      <c r="AA57" s="142"/>
      <c r="AB57" s="142"/>
      <c r="AC57" s="143"/>
    </row>
    <row r="58" spans="1:29" ht="15.75">
      <c r="A58" s="263"/>
      <c r="B58" s="263"/>
      <c r="C58" s="263"/>
      <c r="D58" s="143"/>
      <c r="E58" s="143"/>
      <c r="F58" s="143"/>
      <c r="G58" s="143"/>
      <c r="H58" s="143"/>
      <c r="I58" s="143"/>
      <c r="J58" s="385"/>
      <c r="K58" s="143"/>
      <c r="L58" s="142"/>
      <c r="M58" s="142"/>
      <c r="N58" s="142"/>
      <c r="O58" s="142"/>
      <c r="P58" s="142"/>
      <c r="Q58" s="142"/>
      <c r="R58" s="142"/>
      <c r="S58" s="142"/>
      <c r="T58" s="142"/>
      <c r="U58" s="142"/>
      <c r="V58" s="142"/>
      <c r="W58" s="142"/>
      <c r="X58" s="142"/>
      <c r="Y58" s="142"/>
      <c r="Z58" s="142"/>
      <c r="AA58" s="142"/>
      <c r="AB58" s="142"/>
      <c r="AC58" s="143"/>
    </row>
    <row r="59" spans="1:29" ht="15.75">
      <c r="A59" s="263"/>
      <c r="B59" s="263"/>
      <c r="C59" s="263"/>
      <c r="D59" s="143"/>
      <c r="E59" s="143"/>
      <c r="F59" s="143"/>
      <c r="G59" s="143"/>
      <c r="H59" s="143"/>
      <c r="I59" s="143"/>
      <c r="J59" s="385"/>
      <c r="K59" s="143"/>
      <c r="L59" s="142"/>
      <c r="M59" s="142"/>
      <c r="N59" s="142"/>
      <c r="O59" s="142"/>
      <c r="P59" s="142"/>
      <c r="Q59" s="142"/>
      <c r="R59" s="142"/>
      <c r="S59" s="142"/>
      <c r="T59" s="142"/>
      <c r="U59" s="142"/>
      <c r="V59" s="142"/>
      <c r="W59" s="142"/>
      <c r="X59" s="142"/>
      <c r="Y59" s="142"/>
      <c r="Z59" s="142"/>
      <c r="AA59" s="142"/>
      <c r="AB59" s="142"/>
      <c r="AC59" s="143"/>
    </row>
    <row r="60" spans="1:29" ht="13.5">
      <c r="A60" s="263">
        <f>+A15</f>
        <v>6</v>
      </c>
      <c r="B60" s="263" t="str">
        <f>+B15</f>
        <v>April</v>
      </c>
      <c r="C60" s="263" t="str">
        <f>+C15</f>
        <v>Year 3</v>
      </c>
      <c r="D60" s="375" t="str">
        <f>+D15</f>
        <v>TO populates the formula with Year 2 data from FERC Form 1 for Year 2 (e.g., 2025)</v>
      </c>
      <c r="E60" s="143"/>
      <c r="F60" s="143"/>
      <c r="G60" s="143"/>
      <c r="H60" s="143"/>
      <c r="I60" s="143"/>
      <c r="J60" s="143"/>
      <c r="K60" s="143"/>
      <c r="L60" s="142"/>
      <c r="M60" s="142"/>
      <c r="N60" s="142"/>
      <c r="O60" s="142"/>
      <c r="P60" s="142"/>
      <c r="Q60" s="142"/>
      <c r="R60" s="142"/>
      <c r="S60" s="142"/>
      <c r="T60" s="142"/>
      <c r="U60" s="142"/>
      <c r="V60" s="142"/>
      <c r="W60" s="142"/>
      <c r="X60" s="142"/>
      <c r="Y60" s="142"/>
      <c r="Z60" s="142"/>
      <c r="AA60" s="142"/>
      <c r="AB60" s="142"/>
      <c r="AC60" s="143"/>
    </row>
    <row r="61" spans="1:29" ht="13.5">
      <c r="A61" s="263"/>
      <c r="B61" s="263"/>
      <c r="C61" s="263"/>
      <c r="D61" s="613">
        <f>'[3]ATT H-3F'!$H$259</f>
        <v>7328595.4453787543</v>
      </c>
      <c r="E61" s="143" t="s">
        <v>310</v>
      </c>
      <c r="F61" s="143"/>
      <c r="G61" s="379" t="s">
        <v>334</v>
      </c>
      <c r="H61" s="143"/>
      <c r="I61" s="143"/>
      <c r="J61" s="75"/>
      <c r="K61" s="143"/>
      <c r="L61" s="142"/>
      <c r="M61" s="142"/>
      <c r="N61" s="142"/>
      <c r="O61" s="142"/>
      <c r="P61" s="142"/>
      <c r="Q61" s="142"/>
      <c r="R61" s="142"/>
      <c r="S61" s="142"/>
      <c r="T61" s="142"/>
      <c r="U61" s="142"/>
      <c r="V61" s="142"/>
      <c r="W61" s="142"/>
      <c r="X61" s="142"/>
      <c r="Y61" s="142"/>
      <c r="Z61" s="142"/>
      <c r="AA61" s="142"/>
      <c r="AB61" s="142"/>
      <c r="AC61" s="143"/>
    </row>
    <row r="62" spans="1:29" ht="13.5">
      <c r="A62" s="263"/>
      <c r="B62" s="263"/>
      <c r="C62" s="263"/>
      <c r="D62" s="386"/>
      <c r="E62" s="143"/>
      <c r="F62" s="143"/>
      <c r="G62" s="143"/>
      <c r="H62" s="143"/>
      <c r="I62" s="143"/>
      <c r="J62" s="143"/>
      <c r="K62" s="143"/>
      <c r="L62" s="142"/>
      <c r="M62" s="142"/>
      <c r="N62" s="142"/>
      <c r="O62" s="142"/>
      <c r="P62" s="142"/>
      <c r="Q62" s="142"/>
      <c r="R62" s="142"/>
      <c r="S62" s="142"/>
      <c r="T62" s="142"/>
      <c r="U62" s="142"/>
      <c r="V62" s="142"/>
      <c r="W62" s="142"/>
      <c r="X62" s="142"/>
      <c r="Y62" s="142"/>
      <c r="Z62" s="142"/>
      <c r="AA62" s="142"/>
      <c r="AB62" s="142"/>
      <c r="AC62" s="143"/>
    </row>
    <row r="63" spans="1:29" ht="13.5">
      <c r="A63" s="263"/>
      <c r="B63" s="263"/>
      <c r="C63" s="263"/>
      <c r="D63" s="387"/>
      <c r="E63" s="143"/>
      <c r="F63" s="143"/>
      <c r="G63" s="143"/>
      <c r="H63" s="143"/>
      <c r="I63" s="143"/>
      <c r="J63" s="143"/>
      <c r="K63" s="143"/>
      <c r="L63" s="142"/>
      <c r="M63" s="142"/>
      <c r="N63" s="142"/>
      <c r="O63" s="142"/>
      <c r="P63" s="142"/>
      <c r="Q63" s="142"/>
      <c r="R63" s="142"/>
      <c r="S63" s="142"/>
      <c r="T63" s="142"/>
      <c r="U63" s="142"/>
      <c r="V63" s="142"/>
      <c r="W63" s="142"/>
      <c r="X63" s="142"/>
      <c r="Y63" s="142"/>
      <c r="Z63" s="142"/>
      <c r="AA63" s="142"/>
      <c r="AB63" s="142"/>
      <c r="AC63" s="143"/>
    </row>
    <row r="64" spans="1:29" ht="13.5">
      <c r="A64" s="263">
        <f>+A16</f>
        <v>7</v>
      </c>
      <c r="B64" s="263" t="str">
        <f>+B16</f>
        <v>April</v>
      </c>
      <c r="C64" s="263" t="str">
        <f>+C16</f>
        <v>Year 3</v>
      </c>
      <c r="D64" s="375" t="str">
        <f>+D16</f>
        <v>TO estimates Cap Adds during Year 3 weighted based on Months expected to be in service in Year 3 (e.g., 2026)</v>
      </c>
      <c r="E64" s="143"/>
      <c r="F64" s="143"/>
      <c r="G64" s="143"/>
      <c r="H64" s="143"/>
      <c r="I64" s="143"/>
      <c r="J64" s="75"/>
      <c r="K64" s="143"/>
      <c r="L64" s="142"/>
      <c r="M64" s="142"/>
      <c r="N64" s="142"/>
      <c r="O64" s="142"/>
      <c r="P64" s="142"/>
      <c r="Q64" s="142"/>
      <c r="R64" s="142"/>
      <c r="S64" s="142"/>
      <c r="T64" s="142"/>
      <c r="U64" s="142"/>
      <c r="V64" s="142"/>
      <c r="W64" s="142"/>
      <c r="X64" s="142"/>
      <c r="Y64" s="142"/>
      <c r="Z64" s="142"/>
      <c r="AA64" s="142"/>
      <c r="AB64" s="142"/>
      <c r="AC64" s="143"/>
    </row>
    <row r="65" spans="1:29" ht="13.5">
      <c r="A65" s="263"/>
      <c r="B65" s="263"/>
      <c r="C65" s="263"/>
      <c r="D65" s="143"/>
      <c r="E65" s="263" t="s">
        <v>307</v>
      </c>
      <c r="F65" s="263" t="s">
        <v>268</v>
      </c>
      <c r="G65" s="263" t="s">
        <v>124</v>
      </c>
      <c r="H65" s="263" t="s">
        <v>269</v>
      </c>
      <c r="I65" s="143"/>
      <c r="J65" s="143"/>
      <c r="K65" s="143"/>
      <c r="L65" s="142"/>
      <c r="M65" s="142"/>
      <c r="N65" s="142"/>
      <c r="O65" s="142"/>
      <c r="P65" s="142"/>
      <c r="Q65" s="142"/>
      <c r="R65" s="142"/>
      <c r="S65" s="142"/>
      <c r="T65" s="142"/>
      <c r="U65" s="142"/>
      <c r="V65" s="142"/>
      <c r="W65" s="142"/>
      <c r="X65" s="142"/>
      <c r="Y65" s="142"/>
      <c r="Z65" s="142"/>
      <c r="AA65" s="142"/>
      <c r="AB65" s="142"/>
      <c r="AC65" s="143"/>
    </row>
    <row r="66" spans="1:29" ht="13.5">
      <c r="A66" s="263"/>
      <c r="B66" s="263"/>
      <c r="C66" s="263"/>
      <c r="D66" s="143" t="s">
        <v>270</v>
      </c>
      <c r="E66" s="351">
        <v>0</v>
      </c>
      <c r="F66" s="143">
        <v>11.5</v>
      </c>
      <c r="G66" s="380">
        <f t="shared" ref="G66:G77" si="3">+F66*E66</f>
        <v>0</v>
      </c>
      <c r="H66" s="377">
        <f t="shared" ref="H66:H77" si="4">+G66/12</f>
        <v>0</v>
      </c>
      <c r="I66" s="143"/>
      <c r="J66" s="143"/>
      <c r="K66" s="143"/>
      <c r="L66" s="142"/>
      <c r="M66" s="142"/>
      <c r="N66" s="142"/>
      <c r="O66" s="142"/>
      <c r="P66" s="142"/>
      <c r="Q66" s="142"/>
      <c r="R66" s="142"/>
      <c r="S66" s="142"/>
      <c r="T66" s="142"/>
      <c r="U66" s="142"/>
      <c r="V66" s="142"/>
      <c r="W66" s="142"/>
      <c r="X66" s="142"/>
      <c r="Y66" s="142"/>
      <c r="Z66" s="142"/>
      <c r="AA66" s="142"/>
      <c r="AB66" s="142"/>
      <c r="AC66" s="143"/>
    </row>
    <row r="67" spans="1:29" ht="13.5">
      <c r="A67" s="263"/>
      <c r="B67" s="263"/>
      <c r="C67" s="263"/>
      <c r="D67" s="143" t="s">
        <v>271</v>
      </c>
      <c r="E67" s="351">
        <v>0</v>
      </c>
      <c r="F67" s="143">
        <f t="shared" ref="F67:F77" si="5">+F66-1</f>
        <v>10.5</v>
      </c>
      <c r="G67" s="380">
        <f t="shared" si="3"/>
        <v>0</v>
      </c>
      <c r="H67" s="377">
        <f t="shared" si="4"/>
        <v>0</v>
      </c>
      <c r="I67" s="143"/>
      <c r="J67" s="143"/>
      <c r="K67" s="143"/>
      <c r="L67" s="142"/>
      <c r="M67" s="142"/>
      <c r="N67" s="142"/>
      <c r="O67" s="142"/>
      <c r="P67" s="142"/>
      <c r="Q67" s="142"/>
      <c r="R67" s="142"/>
      <c r="S67" s="142"/>
      <c r="T67" s="142"/>
      <c r="U67" s="142"/>
      <c r="V67" s="142"/>
      <c r="W67" s="142"/>
      <c r="X67" s="142"/>
      <c r="Y67" s="142"/>
      <c r="Z67" s="142"/>
      <c r="AA67" s="142"/>
      <c r="AB67" s="142"/>
      <c r="AC67" s="143"/>
    </row>
    <row r="68" spans="1:29" ht="13.5">
      <c r="A68" s="263"/>
      <c r="B68" s="263"/>
      <c r="C68" s="263"/>
      <c r="D68" s="143" t="s">
        <v>272</v>
      </c>
      <c r="E68" s="351">
        <v>0</v>
      </c>
      <c r="F68" s="143">
        <f t="shared" si="5"/>
        <v>9.5</v>
      </c>
      <c r="G68" s="380">
        <f t="shared" si="3"/>
        <v>0</v>
      </c>
      <c r="H68" s="377">
        <f t="shared" si="4"/>
        <v>0</v>
      </c>
      <c r="I68" s="143"/>
      <c r="J68" s="143"/>
      <c r="K68" s="143"/>
      <c r="L68" s="142"/>
      <c r="M68" s="142"/>
      <c r="N68" s="142"/>
      <c r="O68" s="142"/>
      <c r="P68" s="142"/>
      <c r="Q68" s="142"/>
      <c r="R68" s="142"/>
      <c r="S68" s="142"/>
      <c r="T68" s="142"/>
      <c r="U68" s="142"/>
      <c r="V68" s="142"/>
      <c r="W68" s="142"/>
      <c r="X68" s="142"/>
      <c r="Y68" s="142"/>
      <c r="Z68" s="142"/>
      <c r="AA68" s="142"/>
      <c r="AB68" s="142"/>
      <c r="AC68" s="143"/>
    </row>
    <row r="69" spans="1:29" ht="13.5">
      <c r="A69" s="263"/>
      <c r="B69" s="263"/>
      <c r="C69" s="263"/>
      <c r="D69" s="143" t="s">
        <v>273</v>
      </c>
      <c r="E69" s="351">
        <v>0</v>
      </c>
      <c r="F69" s="143">
        <f t="shared" si="5"/>
        <v>8.5</v>
      </c>
      <c r="G69" s="380">
        <f t="shared" si="3"/>
        <v>0</v>
      </c>
      <c r="H69" s="377">
        <f t="shared" si="4"/>
        <v>0</v>
      </c>
      <c r="I69" s="143"/>
      <c r="J69" s="143"/>
      <c r="K69" s="143"/>
      <c r="L69" s="142"/>
      <c r="M69" s="142"/>
      <c r="N69" s="142"/>
      <c r="O69" s="142"/>
      <c r="P69" s="142"/>
      <c r="Q69" s="142"/>
      <c r="R69" s="142"/>
      <c r="S69" s="142"/>
      <c r="T69" s="142"/>
      <c r="U69" s="142"/>
      <c r="V69" s="142"/>
      <c r="W69" s="142"/>
      <c r="X69" s="142"/>
      <c r="Y69" s="142"/>
      <c r="Z69" s="142"/>
      <c r="AA69" s="142"/>
      <c r="AB69" s="142"/>
      <c r="AC69" s="143"/>
    </row>
    <row r="70" spans="1:29" ht="13.5">
      <c r="A70" s="263"/>
      <c r="B70" s="263"/>
      <c r="C70" s="263"/>
      <c r="D70" s="143" t="s">
        <v>266</v>
      </c>
      <c r="E70" s="351">
        <v>0</v>
      </c>
      <c r="F70" s="143">
        <f t="shared" si="5"/>
        <v>7.5</v>
      </c>
      <c r="G70" s="380">
        <f t="shared" si="3"/>
        <v>0</v>
      </c>
      <c r="H70" s="377">
        <f t="shared" si="4"/>
        <v>0</v>
      </c>
      <c r="I70" s="143"/>
      <c r="J70" s="143"/>
      <c r="K70" s="143"/>
      <c r="L70" s="142"/>
      <c r="M70" s="142"/>
      <c r="N70" s="142"/>
      <c r="O70" s="142"/>
      <c r="P70" s="142"/>
      <c r="Q70" s="142"/>
      <c r="R70" s="142"/>
      <c r="S70" s="142"/>
      <c r="T70" s="142"/>
      <c r="U70" s="142"/>
      <c r="V70" s="142"/>
      <c r="W70" s="142"/>
      <c r="X70" s="142"/>
      <c r="Y70" s="142"/>
      <c r="Z70" s="142"/>
      <c r="AA70" s="142"/>
      <c r="AB70" s="142"/>
      <c r="AC70" s="143"/>
    </row>
    <row r="71" spans="1:29" ht="13.5">
      <c r="A71" s="263"/>
      <c r="B71" s="263"/>
      <c r="C71" s="263"/>
      <c r="D71" s="143" t="s">
        <v>274</v>
      </c>
      <c r="E71" s="351">
        <v>9658999</v>
      </c>
      <c r="F71" s="143">
        <f t="shared" si="5"/>
        <v>6.5</v>
      </c>
      <c r="G71" s="380">
        <f t="shared" si="3"/>
        <v>62783493.5</v>
      </c>
      <c r="H71" s="377">
        <f t="shared" si="4"/>
        <v>5231957.791666667</v>
      </c>
      <c r="I71" s="143"/>
      <c r="J71" s="143"/>
      <c r="K71" s="143"/>
      <c r="L71" s="142"/>
      <c r="M71" s="142"/>
      <c r="N71" s="142"/>
      <c r="O71" s="142"/>
      <c r="P71" s="142"/>
      <c r="Q71" s="142"/>
      <c r="R71" s="142"/>
      <c r="S71" s="142"/>
      <c r="T71" s="142"/>
      <c r="U71" s="142"/>
      <c r="V71" s="142"/>
      <c r="W71" s="142"/>
      <c r="X71" s="142"/>
      <c r="Y71" s="142"/>
      <c r="Z71" s="142"/>
      <c r="AA71" s="142"/>
      <c r="AB71" s="142"/>
      <c r="AC71" s="143"/>
    </row>
    <row r="72" spans="1:29" ht="13.5">
      <c r="A72" s="263"/>
      <c r="B72" s="263"/>
      <c r="C72" s="263"/>
      <c r="D72" s="143" t="s">
        <v>275</v>
      </c>
      <c r="E72" s="351">
        <v>0</v>
      </c>
      <c r="F72" s="143">
        <f t="shared" si="5"/>
        <v>5.5</v>
      </c>
      <c r="G72" s="380">
        <f t="shared" si="3"/>
        <v>0</v>
      </c>
      <c r="H72" s="377">
        <f t="shared" si="4"/>
        <v>0</v>
      </c>
      <c r="I72" s="143"/>
      <c r="J72" s="143"/>
      <c r="K72" s="143"/>
      <c r="L72" s="142"/>
      <c r="M72" s="142"/>
      <c r="N72" s="142"/>
      <c r="O72" s="142"/>
      <c r="P72" s="142"/>
      <c r="Q72" s="142"/>
      <c r="R72" s="142"/>
      <c r="S72" s="142"/>
      <c r="T72" s="142"/>
      <c r="U72" s="142"/>
      <c r="V72" s="142"/>
      <c r="W72" s="142"/>
      <c r="X72" s="142"/>
      <c r="Y72" s="142"/>
      <c r="Z72" s="142"/>
      <c r="AA72" s="142"/>
      <c r="AB72" s="142"/>
      <c r="AC72" s="143"/>
    </row>
    <row r="73" spans="1:29" ht="13.5">
      <c r="A73" s="263"/>
      <c r="B73" s="263"/>
      <c r="C73" s="263"/>
      <c r="D73" s="143" t="s">
        <v>276</v>
      </c>
      <c r="E73" s="351">
        <v>0</v>
      </c>
      <c r="F73" s="143">
        <f t="shared" si="5"/>
        <v>4.5</v>
      </c>
      <c r="G73" s="380">
        <f t="shared" si="3"/>
        <v>0</v>
      </c>
      <c r="H73" s="377">
        <f t="shared" si="4"/>
        <v>0</v>
      </c>
      <c r="I73" s="143"/>
      <c r="J73" s="143"/>
      <c r="K73" s="143"/>
      <c r="L73" s="142"/>
      <c r="M73" s="142"/>
      <c r="N73" s="142"/>
      <c r="O73" s="142"/>
      <c r="P73" s="142"/>
      <c r="Q73" s="142"/>
      <c r="R73" s="142"/>
      <c r="S73" s="142"/>
      <c r="T73" s="142"/>
      <c r="U73" s="142"/>
      <c r="V73" s="142"/>
      <c r="W73" s="142"/>
      <c r="X73" s="142"/>
      <c r="Y73" s="142"/>
      <c r="Z73" s="142"/>
      <c r="AA73" s="142"/>
      <c r="AB73" s="142"/>
      <c r="AC73" s="143"/>
    </row>
    <row r="74" spans="1:29" ht="13.5">
      <c r="A74" s="263"/>
      <c r="B74" s="263"/>
      <c r="C74" s="263"/>
      <c r="D74" s="143" t="s">
        <v>277</v>
      </c>
      <c r="E74" s="351">
        <v>0</v>
      </c>
      <c r="F74" s="143">
        <f t="shared" si="5"/>
        <v>3.5</v>
      </c>
      <c r="G74" s="380">
        <f t="shared" si="3"/>
        <v>0</v>
      </c>
      <c r="H74" s="377">
        <f t="shared" si="4"/>
        <v>0</v>
      </c>
      <c r="I74" s="143"/>
      <c r="J74" s="143"/>
      <c r="K74" s="143"/>
      <c r="L74" s="142"/>
      <c r="M74" s="142"/>
      <c r="N74" s="142"/>
      <c r="O74" s="142"/>
      <c r="P74" s="142"/>
      <c r="Q74" s="142"/>
      <c r="R74" s="142"/>
      <c r="S74" s="142"/>
      <c r="T74" s="142"/>
      <c r="U74" s="142"/>
      <c r="V74" s="142"/>
      <c r="W74" s="142"/>
      <c r="X74" s="142"/>
      <c r="Y74" s="142"/>
      <c r="Z74" s="142"/>
      <c r="AA74" s="142"/>
      <c r="AB74" s="142"/>
      <c r="AC74" s="143"/>
    </row>
    <row r="75" spans="1:29" ht="13.5">
      <c r="A75" s="263"/>
      <c r="B75" s="263"/>
      <c r="C75" s="263"/>
      <c r="D75" s="143" t="s">
        <v>278</v>
      </c>
      <c r="E75" s="351">
        <v>0</v>
      </c>
      <c r="F75" s="143">
        <f t="shared" si="5"/>
        <v>2.5</v>
      </c>
      <c r="G75" s="380">
        <f t="shared" si="3"/>
        <v>0</v>
      </c>
      <c r="H75" s="377">
        <f t="shared" si="4"/>
        <v>0</v>
      </c>
      <c r="I75" s="143"/>
      <c r="J75" s="143"/>
      <c r="K75" s="143"/>
      <c r="L75" s="142"/>
      <c r="M75" s="142"/>
      <c r="N75" s="142"/>
      <c r="O75" s="142"/>
      <c r="P75" s="142"/>
      <c r="Q75" s="142"/>
      <c r="R75" s="142"/>
      <c r="S75" s="142"/>
      <c r="T75" s="142"/>
      <c r="U75" s="142"/>
      <c r="V75" s="142"/>
      <c r="W75" s="142"/>
      <c r="X75" s="142"/>
      <c r="Y75" s="142"/>
      <c r="Z75" s="142"/>
      <c r="AA75" s="142"/>
      <c r="AB75" s="142"/>
      <c r="AC75" s="143"/>
    </row>
    <row r="76" spans="1:29" ht="13.5">
      <c r="A76" s="263"/>
      <c r="B76" s="263"/>
      <c r="C76" s="263"/>
      <c r="D76" s="143" t="s">
        <v>279</v>
      </c>
      <c r="E76" s="351">
        <v>0</v>
      </c>
      <c r="F76" s="143">
        <f t="shared" si="5"/>
        <v>1.5</v>
      </c>
      <c r="G76" s="380">
        <f t="shared" si="3"/>
        <v>0</v>
      </c>
      <c r="H76" s="377">
        <f t="shared" si="4"/>
        <v>0</v>
      </c>
      <c r="I76" s="143"/>
      <c r="J76" s="143"/>
      <c r="K76" s="143"/>
      <c r="L76" s="142"/>
      <c r="M76" s="142"/>
      <c r="N76" s="142"/>
      <c r="O76" s="142"/>
      <c r="P76" s="142"/>
      <c r="Q76" s="142"/>
      <c r="R76" s="142"/>
      <c r="S76" s="142"/>
      <c r="T76" s="142"/>
      <c r="U76" s="142"/>
      <c r="V76" s="142"/>
      <c r="W76" s="142"/>
      <c r="X76" s="142"/>
      <c r="Y76" s="142"/>
      <c r="Z76" s="142"/>
      <c r="AA76" s="142"/>
      <c r="AB76" s="142"/>
      <c r="AC76" s="143"/>
    </row>
    <row r="77" spans="1:29" ht="13.5">
      <c r="A77" s="263"/>
      <c r="B77" s="263"/>
      <c r="C77" s="263"/>
      <c r="D77" s="143" t="s">
        <v>280</v>
      </c>
      <c r="E77" s="351">
        <v>4277285</v>
      </c>
      <c r="F77" s="143">
        <f t="shared" si="5"/>
        <v>0.5</v>
      </c>
      <c r="G77" s="380">
        <f t="shared" si="3"/>
        <v>2138642.5</v>
      </c>
      <c r="H77" s="377">
        <f t="shared" si="4"/>
        <v>178220.20833333334</v>
      </c>
      <c r="I77" s="143"/>
      <c r="J77" s="143"/>
      <c r="K77" s="143"/>
      <c r="L77" s="142"/>
      <c r="M77" s="142"/>
      <c r="N77" s="142"/>
      <c r="O77" s="142"/>
      <c r="P77" s="142"/>
      <c r="Q77" s="142"/>
      <c r="R77" s="142"/>
      <c r="S77" s="142"/>
      <c r="T77" s="142"/>
      <c r="U77" s="142"/>
      <c r="V77" s="142"/>
      <c r="W77" s="142"/>
      <c r="X77" s="142"/>
      <c r="Y77" s="142"/>
      <c r="Z77" s="142"/>
      <c r="AA77" s="142"/>
      <c r="AB77" s="142"/>
      <c r="AC77" s="143"/>
    </row>
    <row r="78" spans="1:29" ht="13.5">
      <c r="A78" s="263"/>
      <c r="B78" s="263"/>
      <c r="C78" s="263"/>
      <c r="D78" s="143" t="s">
        <v>542</v>
      </c>
      <c r="E78" s="380">
        <f>SUM(E66:E77)</f>
        <v>13936284</v>
      </c>
      <c r="F78" s="143"/>
      <c r="G78" s="380">
        <f>SUM(G66:G77)</f>
        <v>64922136</v>
      </c>
      <c r="H78" s="377">
        <f>SUM(H66:H77)</f>
        <v>5410178</v>
      </c>
      <c r="I78" s="143"/>
      <c r="J78" s="388"/>
      <c r="K78" s="143"/>
      <c r="L78" s="142"/>
      <c r="M78" s="142"/>
      <c r="N78" s="142"/>
      <c r="O78" s="142"/>
      <c r="P78" s="142"/>
      <c r="Q78" s="142"/>
      <c r="R78" s="142"/>
      <c r="S78" s="142"/>
      <c r="T78" s="142"/>
      <c r="U78" s="142"/>
      <c r="V78" s="142"/>
      <c r="W78" s="142"/>
      <c r="X78" s="142"/>
      <c r="Y78" s="142"/>
      <c r="Z78" s="142"/>
      <c r="AA78" s="142"/>
      <c r="AB78" s="142"/>
      <c r="AC78" s="143"/>
    </row>
    <row r="79" spans="1:29" ht="13.5">
      <c r="A79" s="263"/>
      <c r="B79" s="263"/>
      <c r="C79" s="198"/>
      <c r="D79" s="143" t="s">
        <v>255</v>
      </c>
      <c r="E79" s="143"/>
      <c r="F79" s="143"/>
      <c r="G79" s="143"/>
      <c r="H79" s="381">
        <f>+H78</f>
        <v>5410178</v>
      </c>
      <c r="I79" s="143" t="str">
        <f>+E50</f>
        <v>Input to Formula Line 21</v>
      </c>
      <c r="J79" s="143"/>
      <c r="K79" s="143"/>
      <c r="L79" s="614">
        <f>'[4]ATT H-3F'!$H$259</f>
        <v>7474723.6681237454</v>
      </c>
      <c r="M79" s="386" t="s">
        <v>625</v>
      </c>
      <c r="N79" s="386"/>
      <c r="O79" s="386"/>
      <c r="P79" s="386"/>
      <c r="Q79" s="386"/>
      <c r="R79" s="386"/>
      <c r="S79" s="386"/>
      <c r="T79" s="142"/>
      <c r="U79" s="142"/>
      <c r="V79" s="142"/>
      <c r="W79" s="142"/>
      <c r="X79" s="142"/>
      <c r="Y79" s="142"/>
      <c r="Z79" s="142"/>
      <c r="AA79" s="142"/>
      <c r="AB79" s="142"/>
      <c r="AC79" s="143"/>
    </row>
    <row r="80" spans="1:29" ht="13.5">
      <c r="A80" s="263"/>
      <c r="B80" s="263"/>
      <c r="C80" s="198"/>
      <c r="D80" s="143"/>
      <c r="E80" s="143"/>
      <c r="F80" s="143"/>
      <c r="G80" s="143"/>
      <c r="H80" s="389"/>
      <c r="I80" s="143"/>
      <c r="J80" s="143"/>
      <c r="K80" s="143"/>
      <c r="L80" s="142"/>
      <c r="M80" s="142"/>
      <c r="N80" s="142"/>
      <c r="O80" s="142"/>
      <c r="P80" s="142"/>
      <c r="Q80" s="142"/>
      <c r="R80" s="142"/>
      <c r="S80" s="142"/>
      <c r="T80" s="142"/>
      <c r="U80" s="142"/>
      <c r="V80" s="142"/>
      <c r="W80" s="142"/>
      <c r="X80" s="142"/>
      <c r="Y80" s="142"/>
      <c r="Z80" s="142"/>
      <c r="AA80" s="142"/>
      <c r="AB80" s="142"/>
      <c r="AC80" s="143"/>
    </row>
    <row r="81" spans="1:29" ht="13.5">
      <c r="A81" s="263"/>
      <c r="B81" s="263"/>
      <c r="C81" s="263"/>
      <c r="D81" s="143"/>
      <c r="E81" s="143"/>
      <c r="F81" s="143"/>
      <c r="G81" s="143"/>
      <c r="H81" s="380"/>
      <c r="I81" s="143"/>
      <c r="J81" s="143"/>
      <c r="K81" s="143"/>
      <c r="L81" s="142"/>
      <c r="M81" s="142"/>
      <c r="N81" s="142"/>
      <c r="O81" s="142"/>
      <c r="P81" s="142"/>
      <c r="Q81" s="142"/>
      <c r="R81" s="142"/>
      <c r="S81" s="142"/>
      <c r="T81" s="142"/>
      <c r="U81" s="142"/>
      <c r="V81" s="142"/>
      <c r="W81" s="142"/>
      <c r="X81" s="142"/>
      <c r="Y81" s="142"/>
      <c r="Z81" s="142"/>
      <c r="AA81" s="142"/>
      <c r="AB81" s="142"/>
      <c r="AC81" s="143"/>
    </row>
    <row r="82" spans="1:29" ht="13.5">
      <c r="A82" s="263">
        <f>+A17</f>
        <v>8</v>
      </c>
      <c r="B82" s="263" t="str">
        <f>+B17</f>
        <v>April</v>
      </c>
      <c r="C82" s="263" t="str">
        <f>+C17</f>
        <v>Year 3</v>
      </c>
      <c r="D82" s="375" t="str">
        <f>+D17</f>
        <v>Reconciliation - TO calculates Reconciliation by removing from Year 2 data - the total Cap Adds placed in service in Year 2 and adding weighted average in Year 2 actual Cap Adds in Reconciliation</v>
      </c>
      <c r="E82" s="75"/>
      <c r="F82" s="75"/>
      <c r="G82" s="75"/>
      <c r="H82" s="75"/>
      <c r="I82" s="75"/>
      <c r="J82" s="75"/>
      <c r="K82" s="143"/>
      <c r="L82" s="142"/>
      <c r="M82" s="142"/>
      <c r="N82" s="142"/>
      <c r="O82" s="142"/>
      <c r="P82" s="142"/>
      <c r="Q82" s="142"/>
      <c r="R82" s="142"/>
      <c r="S82" s="142"/>
      <c r="T82" s="142"/>
      <c r="U82" s="142"/>
      <c r="V82" s="142"/>
      <c r="W82" s="142"/>
      <c r="X82" s="142"/>
      <c r="Y82" s="142"/>
      <c r="Z82" s="142"/>
      <c r="AA82" s="142"/>
      <c r="AB82" s="142"/>
      <c r="AC82" s="143"/>
    </row>
    <row r="83" spans="1:29" ht="13.5">
      <c r="A83" s="263"/>
      <c r="B83" s="263"/>
      <c r="C83" s="263"/>
      <c r="D83" s="143" t="str">
        <f>+D18</f>
        <v>(adjusted to include any Reconciliation amount from prior year)</v>
      </c>
      <c r="E83" s="75"/>
      <c r="F83" s="75"/>
      <c r="G83" s="75"/>
      <c r="H83" s="75"/>
      <c r="I83" s="75"/>
      <c r="J83" s="75"/>
      <c r="K83" s="143"/>
      <c r="L83" s="142"/>
      <c r="M83" s="142"/>
      <c r="N83" s="142"/>
      <c r="O83" s="142"/>
      <c r="P83" s="142"/>
      <c r="Q83" s="142"/>
      <c r="R83" s="142"/>
      <c r="S83" s="142"/>
      <c r="T83" s="142"/>
      <c r="U83" s="142"/>
      <c r="V83" s="142"/>
      <c r="W83" s="142"/>
      <c r="X83" s="142"/>
      <c r="Y83" s="142"/>
      <c r="Z83" s="142"/>
      <c r="AA83" s="142"/>
      <c r="AB83" s="142"/>
      <c r="AC83" s="143"/>
    </row>
    <row r="84" spans="1:29" ht="13.5">
      <c r="A84" s="263"/>
      <c r="B84" s="263"/>
      <c r="C84" s="263"/>
      <c r="D84" s="189"/>
      <c r="E84" s="189"/>
      <c r="F84" s="189"/>
      <c r="G84" s="189"/>
      <c r="H84" s="189"/>
      <c r="I84" s="189"/>
      <c r="J84" s="189"/>
      <c r="K84" s="143"/>
      <c r="L84" s="142"/>
      <c r="M84" s="142"/>
      <c r="N84" s="142"/>
      <c r="O84" s="142"/>
      <c r="P84" s="142"/>
      <c r="Q84" s="142"/>
      <c r="R84" s="142"/>
      <c r="S84" s="142"/>
      <c r="T84" s="142"/>
      <c r="U84" s="142"/>
      <c r="V84" s="142"/>
      <c r="W84" s="142"/>
      <c r="X84" s="142"/>
      <c r="Y84" s="142"/>
      <c r="Z84" s="142"/>
      <c r="AA84" s="142"/>
      <c r="AB84" s="142"/>
      <c r="AC84" s="143"/>
    </row>
    <row r="85" spans="1:29" ht="13.5">
      <c r="A85" s="263"/>
      <c r="B85" s="263"/>
      <c r="C85" s="263"/>
      <c r="D85" s="386" t="s">
        <v>253</v>
      </c>
      <c r="E85" s="143"/>
      <c r="F85" s="75"/>
      <c r="G85" s="143"/>
      <c r="H85" s="143"/>
      <c r="I85" s="143"/>
      <c r="J85" s="75"/>
      <c r="K85" s="143"/>
      <c r="L85" s="142"/>
      <c r="M85" s="142"/>
      <c r="N85" s="142"/>
      <c r="O85" s="142"/>
      <c r="P85" s="142"/>
      <c r="Q85" s="142"/>
      <c r="R85" s="142"/>
      <c r="S85" s="142"/>
      <c r="T85" s="142"/>
      <c r="U85" s="142"/>
      <c r="V85" s="142"/>
      <c r="W85" s="142"/>
      <c r="X85" s="142"/>
      <c r="Y85" s="142"/>
      <c r="Z85" s="142"/>
      <c r="AA85" s="142"/>
      <c r="AB85" s="142"/>
      <c r="AC85" s="143"/>
    </row>
    <row r="86" spans="1:29" ht="13.5">
      <c r="A86" s="263"/>
      <c r="B86" s="263"/>
      <c r="C86" s="263"/>
      <c r="D86" s="143" t="s">
        <v>210</v>
      </c>
      <c r="E86" s="143"/>
      <c r="F86" s="143"/>
      <c r="G86" s="143"/>
      <c r="H86" s="390">
        <f>-L96</f>
        <v>-3021119</v>
      </c>
      <c r="I86" s="143" t="s">
        <v>18</v>
      </c>
      <c r="J86" s="143"/>
      <c r="K86" s="143"/>
      <c r="L86" s="142"/>
      <c r="M86" s="142"/>
      <c r="N86" s="142"/>
      <c r="O86" s="142"/>
      <c r="P86" s="142"/>
      <c r="Q86" s="142"/>
      <c r="R86" s="142"/>
      <c r="S86" s="142"/>
      <c r="T86" s="142"/>
      <c r="U86" s="142"/>
      <c r="V86" s="142"/>
      <c r="W86" s="142"/>
      <c r="X86" s="142"/>
      <c r="Y86" s="142"/>
      <c r="Z86" s="142"/>
      <c r="AA86" s="142"/>
      <c r="AB86" s="142"/>
      <c r="AC86" s="143"/>
    </row>
    <row r="87" spans="1:29" ht="13.5">
      <c r="A87" s="263"/>
      <c r="B87" s="263"/>
      <c r="C87" s="263"/>
      <c r="D87" s="386"/>
      <c r="E87" s="143"/>
      <c r="F87" s="143"/>
      <c r="G87" s="143"/>
      <c r="H87" s="143"/>
      <c r="I87" s="143"/>
      <c r="J87" s="391" t="s">
        <v>607</v>
      </c>
      <c r="K87" s="392"/>
      <c r="L87" s="253"/>
      <c r="M87" s="253"/>
      <c r="N87" s="253"/>
      <c r="O87" s="253"/>
      <c r="Q87" s="142"/>
      <c r="R87" s="142"/>
      <c r="S87" s="142"/>
      <c r="T87" s="142"/>
      <c r="U87" s="142"/>
      <c r="V87" s="142"/>
      <c r="W87" s="142"/>
      <c r="X87" s="142"/>
      <c r="Y87" s="142"/>
      <c r="Z87" s="142"/>
      <c r="AA87" s="142"/>
      <c r="AB87" s="142"/>
      <c r="AC87" s="143"/>
    </row>
    <row r="88" spans="1:29" ht="13.5">
      <c r="A88" s="263"/>
      <c r="B88" s="263"/>
      <c r="C88" s="263"/>
      <c r="D88" s="393" t="s">
        <v>211</v>
      </c>
      <c r="E88" s="143"/>
      <c r="F88" s="143"/>
      <c r="G88" s="143"/>
      <c r="H88" s="143"/>
      <c r="I88" s="143"/>
      <c r="J88" s="392"/>
      <c r="K88" s="392"/>
      <c r="L88" s="253"/>
      <c r="M88" s="253"/>
      <c r="N88" s="253"/>
      <c r="O88" s="253"/>
      <c r="Q88" s="142"/>
      <c r="R88" s="142"/>
      <c r="S88" s="142"/>
      <c r="T88" s="142"/>
      <c r="U88" s="142"/>
      <c r="V88" s="142"/>
      <c r="W88" s="142"/>
      <c r="X88" s="142"/>
      <c r="Y88" s="142"/>
      <c r="Z88" s="142"/>
      <c r="AA88" s="142"/>
      <c r="AB88" s="142"/>
      <c r="AC88" s="143"/>
    </row>
    <row r="89" spans="1:29" ht="13.5">
      <c r="A89" s="263"/>
      <c r="B89" s="263"/>
      <c r="C89" s="263"/>
      <c r="D89" s="143"/>
      <c r="E89" s="263" t="s">
        <v>308</v>
      </c>
      <c r="F89" s="263" t="s">
        <v>268</v>
      </c>
      <c r="G89" s="263" t="s">
        <v>124</v>
      </c>
      <c r="H89" s="263" t="s">
        <v>269</v>
      </c>
      <c r="I89" s="143"/>
      <c r="J89" s="392" t="s">
        <v>606</v>
      </c>
      <c r="K89" s="392"/>
      <c r="L89" s="253"/>
      <c r="M89" s="253"/>
      <c r="N89" s="253"/>
      <c r="O89" s="253"/>
      <c r="Q89" s="142"/>
      <c r="R89" s="142"/>
      <c r="S89" s="142"/>
      <c r="T89" s="142"/>
      <c r="U89" s="142"/>
      <c r="V89" s="142"/>
      <c r="W89" s="142"/>
      <c r="X89" s="142"/>
      <c r="Y89" s="142"/>
      <c r="Z89" s="142"/>
      <c r="AA89" s="142"/>
      <c r="AB89" s="142"/>
      <c r="AC89" s="143"/>
    </row>
    <row r="90" spans="1:29" ht="13.5">
      <c r="A90" s="263"/>
      <c r="B90" s="263"/>
      <c r="C90" s="263"/>
      <c r="D90" s="143" t="s">
        <v>270</v>
      </c>
      <c r="E90" s="351">
        <v>185927</v>
      </c>
      <c r="F90" s="143">
        <v>11.5</v>
      </c>
      <c r="G90" s="380">
        <f t="shared" ref="G90:G101" si="6">+F90*E90</f>
        <v>2138160.5</v>
      </c>
      <c r="H90" s="377">
        <f t="shared" ref="H90:H101" si="7">+G90/12</f>
        <v>178180.04166666666</v>
      </c>
      <c r="I90" s="143"/>
      <c r="J90" s="392"/>
      <c r="K90" s="392"/>
      <c r="L90" s="253"/>
      <c r="M90" s="253"/>
      <c r="N90" s="253"/>
      <c r="O90" s="253"/>
      <c r="Q90" s="142"/>
      <c r="R90" s="142"/>
      <c r="S90" s="142"/>
      <c r="T90" s="142"/>
      <c r="U90" s="142"/>
      <c r="V90" s="142"/>
      <c r="W90" s="142"/>
      <c r="X90" s="142"/>
      <c r="Y90" s="142"/>
      <c r="Z90" s="142"/>
      <c r="AA90" s="142"/>
      <c r="AB90" s="142"/>
      <c r="AC90" s="143"/>
    </row>
    <row r="91" spans="1:29" ht="13.5">
      <c r="A91" s="263"/>
      <c r="B91" s="263"/>
      <c r="C91" s="263"/>
      <c r="D91" s="143" t="s">
        <v>271</v>
      </c>
      <c r="E91" s="351">
        <v>1336</v>
      </c>
      <c r="F91" s="143">
        <f t="shared" ref="F91:F101" si="8">+F90-1</f>
        <v>10.5</v>
      </c>
      <c r="G91" s="380">
        <f t="shared" si="6"/>
        <v>14028</v>
      </c>
      <c r="H91" s="377">
        <f t="shared" si="7"/>
        <v>1169</v>
      </c>
      <c r="I91" s="143"/>
      <c r="J91" s="392" t="s">
        <v>608</v>
      </c>
      <c r="K91" s="392"/>
      <c r="L91" s="254">
        <v>4019219</v>
      </c>
      <c r="M91" s="253" t="s">
        <v>609</v>
      </c>
      <c r="N91" s="253"/>
      <c r="O91" s="253"/>
      <c r="Q91" s="142"/>
      <c r="R91" s="142"/>
      <c r="S91" s="142"/>
      <c r="T91" s="142"/>
      <c r="U91" s="142"/>
      <c r="V91" s="142"/>
      <c r="W91" s="142"/>
      <c r="X91" s="142"/>
      <c r="Y91" s="142"/>
      <c r="Z91" s="142"/>
      <c r="AA91" s="142"/>
      <c r="AB91" s="142"/>
      <c r="AC91" s="143"/>
    </row>
    <row r="92" spans="1:29" ht="13.5">
      <c r="A92" s="263"/>
      <c r="B92" s="263"/>
      <c r="C92" s="263"/>
      <c r="D92" s="143" t="s">
        <v>272</v>
      </c>
      <c r="E92" s="351">
        <v>1152</v>
      </c>
      <c r="F92" s="143">
        <f t="shared" si="8"/>
        <v>9.5</v>
      </c>
      <c r="G92" s="380">
        <f t="shared" si="6"/>
        <v>10944</v>
      </c>
      <c r="H92" s="377">
        <f t="shared" si="7"/>
        <v>912</v>
      </c>
      <c r="I92" s="143"/>
      <c r="J92" s="392" t="s">
        <v>610</v>
      </c>
      <c r="K92" s="392"/>
      <c r="L92" s="254">
        <v>998100</v>
      </c>
      <c r="M92" s="253" t="s">
        <v>614</v>
      </c>
      <c r="N92" s="253"/>
      <c r="O92" s="253"/>
      <c r="Q92" s="142"/>
      <c r="R92" s="142"/>
      <c r="S92" s="142"/>
      <c r="T92" s="142"/>
      <c r="U92" s="142"/>
      <c r="V92" s="142"/>
      <c r="W92" s="142"/>
      <c r="X92" s="142"/>
      <c r="Y92" s="142"/>
      <c r="Z92" s="142"/>
      <c r="AA92" s="142"/>
      <c r="AB92" s="142"/>
      <c r="AC92" s="143"/>
    </row>
    <row r="93" spans="1:29" ht="13.5">
      <c r="A93" s="263"/>
      <c r="B93" s="263"/>
      <c r="C93" s="263"/>
      <c r="D93" s="143" t="s">
        <v>273</v>
      </c>
      <c r="E93" s="351">
        <v>0</v>
      </c>
      <c r="F93" s="143">
        <f t="shared" si="8"/>
        <v>8.5</v>
      </c>
      <c r="G93" s="380">
        <f t="shared" si="6"/>
        <v>0</v>
      </c>
      <c r="H93" s="377">
        <f t="shared" si="7"/>
        <v>0</v>
      </c>
      <c r="I93" s="143"/>
      <c r="J93" s="392" t="s">
        <v>615</v>
      </c>
      <c r="K93" s="392"/>
      <c r="L93" s="254">
        <v>0</v>
      </c>
      <c r="M93" s="253" t="s">
        <v>613</v>
      </c>
      <c r="N93" s="253"/>
      <c r="O93" s="253"/>
      <c r="Q93" s="142"/>
      <c r="R93" s="142"/>
      <c r="S93" s="142"/>
      <c r="T93" s="142"/>
      <c r="U93" s="142"/>
      <c r="V93" s="142"/>
      <c r="W93" s="142"/>
      <c r="X93" s="142"/>
      <c r="Y93" s="142"/>
      <c r="Z93" s="142"/>
      <c r="AA93" s="142"/>
      <c r="AB93" s="142"/>
      <c r="AC93" s="143"/>
    </row>
    <row r="94" spans="1:29" ht="13.5">
      <c r="A94" s="263"/>
      <c r="B94" s="263"/>
      <c r="C94" s="263"/>
      <c r="D94" s="143" t="s">
        <v>266</v>
      </c>
      <c r="E94" s="351">
        <v>0</v>
      </c>
      <c r="F94" s="143">
        <f t="shared" si="8"/>
        <v>7.5</v>
      </c>
      <c r="G94" s="380">
        <f t="shared" si="6"/>
        <v>0</v>
      </c>
      <c r="H94" s="377">
        <f t="shared" si="7"/>
        <v>0</v>
      </c>
      <c r="I94" s="143"/>
      <c r="J94" s="392" t="s">
        <v>620</v>
      </c>
      <c r="K94" s="392"/>
      <c r="L94" s="254">
        <v>0</v>
      </c>
      <c r="M94" s="253"/>
      <c r="N94" s="253"/>
      <c r="O94" s="253"/>
      <c r="Q94" s="142"/>
      <c r="R94" s="142"/>
      <c r="S94" s="142"/>
      <c r="T94" s="142"/>
      <c r="U94" s="142"/>
      <c r="V94" s="142"/>
      <c r="W94" s="142"/>
      <c r="X94" s="142"/>
      <c r="Y94" s="142"/>
      <c r="Z94" s="142"/>
      <c r="AA94" s="142"/>
      <c r="AB94" s="142"/>
      <c r="AC94" s="143"/>
    </row>
    <row r="95" spans="1:29" ht="15.75">
      <c r="A95" s="263"/>
      <c r="B95" s="263"/>
      <c r="C95" s="263"/>
      <c r="D95" s="143" t="s">
        <v>274</v>
      </c>
      <c r="E95" s="351">
        <v>0</v>
      </c>
      <c r="F95" s="143">
        <f t="shared" si="8"/>
        <v>6.5</v>
      </c>
      <c r="G95" s="380">
        <f t="shared" si="6"/>
        <v>0</v>
      </c>
      <c r="H95" s="377">
        <f t="shared" si="7"/>
        <v>0</v>
      </c>
      <c r="I95" s="143"/>
      <c r="J95" s="392"/>
      <c r="K95" s="392"/>
      <c r="L95" s="255"/>
      <c r="M95" s="253"/>
      <c r="N95" s="253"/>
      <c r="O95" s="253"/>
      <c r="Q95" s="142"/>
      <c r="R95" s="142"/>
      <c r="S95" s="142"/>
      <c r="T95" s="142"/>
      <c r="U95" s="142"/>
      <c r="V95" s="142"/>
      <c r="W95" s="142"/>
      <c r="X95" s="142"/>
      <c r="Y95" s="142"/>
      <c r="Z95" s="142"/>
      <c r="AA95" s="142"/>
      <c r="AB95" s="142"/>
      <c r="AC95" s="143"/>
    </row>
    <row r="96" spans="1:29" ht="13.5">
      <c r="A96" s="263"/>
      <c r="B96" s="263"/>
      <c r="C96" s="263"/>
      <c r="D96" s="143" t="s">
        <v>275</v>
      </c>
      <c r="E96" s="351">
        <v>0</v>
      </c>
      <c r="F96" s="143">
        <f t="shared" si="8"/>
        <v>5.5</v>
      </c>
      <c r="G96" s="380">
        <f t="shared" si="6"/>
        <v>0</v>
      </c>
      <c r="H96" s="377">
        <f t="shared" si="7"/>
        <v>0</v>
      </c>
      <c r="I96" s="143"/>
      <c r="J96" s="392"/>
      <c r="K96" s="392"/>
      <c r="L96" s="254">
        <f>L91-L92-L93-L94-L95</f>
        <v>3021119</v>
      </c>
      <c r="M96" s="259" t="s">
        <v>619</v>
      </c>
      <c r="N96" s="253"/>
      <c r="O96" s="253"/>
      <c r="Q96" s="142"/>
      <c r="R96" s="142"/>
      <c r="S96" s="142"/>
      <c r="T96" s="142"/>
      <c r="U96" s="142"/>
      <c r="V96" s="142"/>
      <c r="W96" s="142"/>
      <c r="X96" s="142"/>
      <c r="Y96" s="142"/>
      <c r="Z96" s="142"/>
      <c r="AA96" s="142"/>
      <c r="AB96" s="142"/>
      <c r="AC96" s="143"/>
    </row>
    <row r="97" spans="1:29" ht="13.5">
      <c r="A97" s="263"/>
      <c r="B97" s="263"/>
      <c r="C97" s="263"/>
      <c r="D97" s="143" t="s">
        <v>276</v>
      </c>
      <c r="E97" s="351">
        <v>0</v>
      </c>
      <c r="F97" s="143">
        <f t="shared" si="8"/>
        <v>4.5</v>
      </c>
      <c r="G97" s="380">
        <f t="shared" si="6"/>
        <v>0</v>
      </c>
      <c r="H97" s="377">
        <f t="shared" si="7"/>
        <v>0</v>
      </c>
      <c r="I97" s="143"/>
      <c r="J97" s="392"/>
      <c r="K97" s="392"/>
      <c r="L97" s="253"/>
      <c r="M97" s="253" t="s">
        <v>612</v>
      </c>
      <c r="N97" s="253"/>
      <c r="O97" s="253"/>
      <c r="Q97" s="142"/>
      <c r="R97" s="142"/>
      <c r="S97" s="142"/>
      <c r="T97" s="142"/>
      <c r="U97" s="142"/>
      <c r="V97" s="142"/>
      <c r="W97" s="142"/>
      <c r="X97" s="142"/>
      <c r="Y97" s="142"/>
      <c r="Z97" s="142"/>
      <c r="AA97" s="142"/>
      <c r="AB97" s="142"/>
      <c r="AC97" s="143"/>
    </row>
    <row r="98" spans="1:29" ht="13.5">
      <c r="A98" s="263"/>
      <c r="B98" s="263"/>
      <c r="C98" s="263"/>
      <c r="D98" s="143" t="s">
        <v>277</v>
      </c>
      <c r="E98" s="351">
        <v>0</v>
      </c>
      <c r="F98" s="143">
        <f t="shared" si="8"/>
        <v>3.5</v>
      </c>
      <c r="G98" s="380">
        <f t="shared" si="6"/>
        <v>0</v>
      </c>
      <c r="H98" s="377">
        <f t="shared" si="7"/>
        <v>0</v>
      </c>
      <c r="I98" s="143"/>
      <c r="J98" s="143"/>
      <c r="K98" s="143"/>
      <c r="L98" s="142"/>
      <c r="M98" s="142"/>
      <c r="N98" s="142"/>
      <c r="O98" s="142"/>
      <c r="P98" s="142"/>
      <c r="Q98" s="142"/>
      <c r="R98" s="142"/>
      <c r="S98" s="142"/>
      <c r="T98" s="142"/>
      <c r="U98" s="142"/>
      <c r="V98" s="142"/>
      <c r="W98" s="142"/>
      <c r="X98" s="142"/>
      <c r="Y98" s="142"/>
      <c r="Z98" s="142"/>
      <c r="AA98" s="142"/>
      <c r="AB98" s="142"/>
      <c r="AC98" s="143"/>
    </row>
    <row r="99" spans="1:29" ht="13.5">
      <c r="A99" s="263"/>
      <c r="B99" s="263"/>
      <c r="C99" s="263"/>
      <c r="D99" s="143" t="s">
        <v>278</v>
      </c>
      <c r="E99" s="351">
        <v>193773</v>
      </c>
      <c r="F99" s="143">
        <f t="shared" si="8"/>
        <v>2.5</v>
      </c>
      <c r="G99" s="380">
        <f t="shared" si="6"/>
        <v>484432.5</v>
      </c>
      <c r="H99" s="377">
        <f t="shared" si="7"/>
        <v>40369.375</v>
      </c>
      <c r="I99" s="143"/>
      <c r="J99" s="143"/>
      <c r="K99" s="143"/>
      <c r="L99" s="142"/>
      <c r="M99" s="142"/>
      <c r="N99" s="142"/>
      <c r="O99" s="142"/>
      <c r="P99" s="142"/>
      <c r="Q99" s="142"/>
      <c r="R99" s="142"/>
      <c r="S99" s="142"/>
      <c r="T99" s="142"/>
      <c r="U99" s="142"/>
      <c r="V99" s="142"/>
      <c r="W99" s="142"/>
      <c r="X99" s="142"/>
      <c r="Y99" s="142"/>
      <c r="Z99" s="142"/>
      <c r="AA99" s="142"/>
      <c r="AB99" s="142"/>
      <c r="AC99" s="143"/>
    </row>
    <row r="100" spans="1:29" ht="13.5">
      <c r="A100" s="263"/>
      <c r="B100" s="263"/>
      <c r="C100" s="263"/>
      <c r="D100" s="143" t="s">
        <v>279</v>
      </c>
      <c r="E100" s="351">
        <v>0</v>
      </c>
      <c r="F100" s="143">
        <f t="shared" si="8"/>
        <v>1.5</v>
      </c>
      <c r="G100" s="380">
        <f t="shared" si="6"/>
        <v>0</v>
      </c>
      <c r="H100" s="377">
        <f t="shared" si="7"/>
        <v>0</v>
      </c>
      <c r="I100" s="143"/>
      <c r="J100" s="143"/>
      <c r="K100" s="143"/>
      <c r="L100" s="142"/>
      <c r="M100" s="142"/>
      <c r="N100" s="142"/>
      <c r="O100" s="142"/>
      <c r="P100" s="142"/>
      <c r="Q100" s="142"/>
      <c r="R100" s="142"/>
      <c r="S100" s="142"/>
      <c r="T100" s="142"/>
      <c r="U100" s="142"/>
      <c r="V100" s="142"/>
      <c r="W100" s="142"/>
      <c r="X100" s="142"/>
      <c r="Y100" s="142"/>
      <c r="Z100" s="142"/>
      <c r="AA100" s="142"/>
      <c r="AB100" s="142"/>
      <c r="AC100" s="143"/>
    </row>
    <row r="101" spans="1:29" ht="13.5">
      <c r="A101" s="263"/>
      <c r="B101" s="263"/>
      <c r="C101" s="263"/>
      <c r="D101" s="143" t="s">
        <v>280</v>
      </c>
      <c r="E101" s="351">
        <v>2638931</v>
      </c>
      <c r="F101" s="143">
        <f t="shared" si="8"/>
        <v>0.5</v>
      </c>
      <c r="G101" s="380">
        <f t="shared" si="6"/>
        <v>1319465.5</v>
      </c>
      <c r="H101" s="377">
        <f t="shared" si="7"/>
        <v>109955.45833333333</v>
      </c>
      <c r="I101" s="143"/>
      <c r="J101" s="143"/>
      <c r="K101" s="143"/>
      <c r="L101" s="142"/>
      <c r="M101" s="142"/>
      <c r="N101" s="142"/>
      <c r="O101" s="142"/>
      <c r="P101" s="142"/>
      <c r="Q101" s="142"/>
      <c r="R101" s="142"/>
      <c r="S101" s="142"/>
      <c r="T101" s="142"/>
      <c r="U101" s="142"/>
      <c r="V101" s="142"/>
      <c r="W101" s="142"/>
      <c r="X101" s="142"/>
      <c r="Y101" s="142"/>
      <c r="Z101" s="142"/>
      <c r="AA101" s="142"/>
      <c r="AB101" s="142"/>
      <c r="AC101" s="143"/>
    </row>
    <row r="102" spans="1:29" ht="13.5">
      <c r="A102" s="263"/>
      <c r="B102" s="263"/>
      <c r="C102" s="263"/>
      <c r="D102" s="143" t="s">
        <v>542</v>
      </c>
      <c r="E102" s="380">
        <f>SUM(E90:E101)</f>
        <v>3021119</v>
      </c>
      <c r="F102" s="143"/>
      <c r="G102" s="380">
        <f>SUM(G90:G101)</f>
        <v>3967030.5</v>
      </c>
      <c r="H102" s="377">
        <f>SUM(H90:H101)</f>
        <v>330585.875</v>
      </c>
      <c r="I102" s="143"/>
      <c r="J102" s="143"/>
      <c r="K102" s="143"/>
      <c r="L102" s="142"/>
      <c r="M102" s="142"/>
      <c r="N102" s="142"/>
      <c r="O102" s="142"/>
      <c r="P102" s="142"/>
      <c r="Q102" s="142"/>
      <c r="R102" s="142"/>
      <c r="S102" s="142"/>
      <c r="T102" s="142"/>
      <c r="U102" s="142"/>
      <c r="V102" s="142"/>
      <c r="W102" s="142"/>
      <c r="X102" s="142"/>
      <c r="Y102" s="142"/>
      <c r="Z102" s="142"/>
      <c r="AA102" s="142"/>
      <c r="AB102" s="142"/>
      <c r="AC102" s="143"/>
    </row>
    <row r="103" spans="1:29" ht="13.5">
      <c r="A103" s="263"/>
      <c r="B103" s="263"/>
      <c r="C103" s="263"/>
      <c r="D103" s="393" t="s">
        <v>252</v>
      </c>
      <c r="E103" s="143"/>
      <c r="F103" s="143"/>
      <c r="G103" s="143"/>
      <c r="H103" s="394">
        <f>+H102</f>
        <v>330585.875</v>
      </c>
      <c r="I103" s="143" t="s">
        <v>15</v>
      </c>
      <c r="J103" s="143"/>
      <c r="K103" s="143"/>
      <c r="L103" s="142"/>
      <c r="M103" s="142"/>
      <c r="N103" s="142"/>
      <c r="O103" s="142"/>
      <c r="P103" s="142"/>
      <c r="Q103" s="142"/>
      <c r="R103" s="142"/>
      <c r="S103" s="142"/>
      <c r="T103" s="142"/>
      <c r="U103" s="142"/>
      <c r="V103" s="142"/>
      <c r="W103" s="142"/>
      <c r="X103" s="142"/>
      <c r="Y103" s="142"/>
      <c r="Z103" s="142"/>
      <c r="AA103" s="142"/>
      <c r="AB103" s="142"/>
      <c r="AC103" s="143"/>
    </row>
    <row r="104" spans="1:29" ht="13.5">
      <c r="A104" s="263"/>
      <c r="B104" s="263"/>
      <c r="C104" s="263"/>
      <c r="D104" s="386"/>
      <c r="E104" s="143"/>
      <c r="F104" s="143"/>
      <c r="G104" s="143"/>
      <c r="H104" s="380"/>
      <c r="I104" s="143"/>
      <c r="J104" s="143"/>
      <c r="K104" s="143"/>
      <c r="L104" s="142"/>
      <c r="M104" s="142"/>
      <c r="N104" s="142"/>
      <c r="O104" s="142"/>
      <c r="P104" s="142"/>
      <c r="Q104" s="142"/>
      <c r="R104" s="142"/>
      <c r="S104" s="142"/>
      <c r="T104" s="142"/>
      <c r="U104" s="142"/>
      <c r="V104" s="142"/>
      <c r="W104" s="142"/>
      <c r="X104" s="142"/>
      <c r="Y104" s="142"/>
      <c r="Z104" s="142"/>
      <c r="AA104" s="142"/>
      <c r="AB104" s="142"/>
      <c r="AC104" s="143"/>
    </row>
    <row r="105" spans="1:29" ht="13.5">
      <c r="A105" s="263"/>
      <c r="B105" s="263"/>
      <c r="C105" s="263"/>
      <c r="D105" s="614">
        <f>'[5]ATT H-3F'!$H$259</f>
        <v>7419124.5696607027</v>
      </c>
      <c r="E105" s="386" t="s">
        <v>20</v>
      </c>
      <c r="F105" s="143"/>
      <c r="G105" s="379" t="s">
        <v>342</v>
      </c>
      <c r="H105" s="395"/>
      <c r="I105" s="396"/>
      <c r="J105" s="396"/>
      <c r="K105" s="396"/>
      <c r="L105" s="142"/>
      <c r="M105" s="142"/>
      <c r="N105" s="142"/>
      <c r="O105" s="142"/>
      <c r="P105" s="142"/>
      <c r="Q105" s="142"/>
      <c r="R105" s="142"/>
      <c r="S105" s="142"/>
      <c r="T105" s="142"/>
      <c r="U105" s="142"/>
      <c r="V105" s="142"/>
      <c r="W105" s="142"/>
      <c r="X105" s="142"/>
      <c r="Y105" s="142"/>
      <c r="Z105" s="142"/>
      <c r="AA105" s="142"/>
      <c r="AB105" s="142"/>
      <c r="AC105" s="143"/>
    </row>
    <row r="106" spans="1:29" ht="13.5">
      <c r="A106" s="198"/>
      <c r="B106" s="263"/>
      <c r="C106" s="263"/>
      <c r="D106" s="75"/>
      <c r="E106" s="143" t="s">
        <v>335</v>
      </c>
      <c r="F106" s="143"/>
      <c r="G106" s="143"/>
      <c r="H106" s="380"/>
      <c r="I106" s="143"/>
      <c r="J106" s="143"/>
      <c r="K106" s="143"/>
      <c r="L106" s="142"/>
      <c r="M106" s="142"/>
      <c r="N106" s="142"/>
      <c r="O106" s="142"/>
      <c r="P106" s="142"/>
      <c r="Q106" s="142"/>
      <c r="R106" s="142"/>
      <c r="S106" s="142"/>
      <c r="T106" s="142"/>
      <c r="U106" s="142"/>
      <c r="V106" s="142"/>
      <c r="W106" s="142"/>
      <c r="X106" s="142"/>
      <c r="Y106" s="142"/>
      <c r="Z106" s="142"/>
      <c r="AA106" s="142"/>
      <c r="AB106" s="142"/>
      <c r="AC106" s="143"/>
    </row>
    <row r="107" spans="1:29" ht="13.5">
      <c r="A107" s="263"/>
      <c r="B107" s="263"/>
      <c r="C107" s="263"/>
      <c r="D107" s="386"/>
      <c r="E107" s="143"/>
      <c r="F107" s="143"/>
      <c r="G107" s="143"/>
      <c r="H107" s="380"/>
      <c r="I107" s="143"/>
      <c r="J107" s="143"/>
      <c r="K107" s="143"/>
      <c r="L107" s="142"/>
      <c r="M107" s="142"/>
      <c r="N107" s="142"/>
      <c r="O107" s="142"/>
      <c r="P107" s="142"/>
      <c r="Q107" s="142"/>
      <c r="R107" s="142"/>
      <c r="S107" s="142"/>
      <c r="T107" s="142"/>
      <c r="U107" s="142"/>
      <c r="V107" s="142"/>
      <c r="W107" s="142"/>
      <c r="X107" s="142"/>
      <c r="Y107" s="142"/>
      <c r="Z107" s="142"/>
      <c r="AA107" s="142"/>
      <c r="AB107" s="142"/>
      <c r="AC107" s="143"/>
    </row>
    <row r="108" spans="1:29" ht="15.75">
      <c r="A108" s="263"/>
      <c r="B108" s="263"/>
      <c r="C108" s="263"/>
      <c r="D108" s="386"/>
      <c r="E108" s="143"/>
      <c r="F108" s="143"/>
      <c r="G108" s="143"/>
      <c r="H108" s="380"/>
      <c r="I108" s="143"/>
      <c r="J108" s="385"/>
      <c r="K108" s="143"/>
      <c r="L108" s="142"/>
      <c r="M108" s="142"/>
      <c r="N108" s="142"/>
      <c r="O108" s="142"/>
      <c r="P108" s="142"/>
      <c r="Q108" s="142"/>
      <c r="R108" s="142"/>
      <c r="S108" s="142"/>
      <c r="T108" s="142"/>
      <c r="U108" s="142"/>
      <c r="V108" s="142"/>
      <c r="W108" s="142"/>
      <c r="X108" s="142"/>
      <c r="Y108" s="142"/>
      <c r="Z108" s="142"/>
      <c r="AA108" s="142"/>
      <c r="AB108" s="142"/>
      <c r="AC108" s="143"/>
    </row>
    <row r="109" spans="1:29" ht="15">
      <c r="A109" s="263"/>
      <c r="B109" s="263"/>
      <c r="C109" s="263"/>
      <c r="D109" s="386"/>
      <c r="E109" s="143"/>
      <c r="F109" s="143"/>
      <c r="G109" s="143"/>
      <c r="H109" s="380"/>
      <c r="I109" s="143"/>
      <c r="J109" s="373"/>
      <c r="K109" s="143"/>
      <c r="L109" s="142"/>
      <c r="M109" s="142"/>
      <c r="N109" s="142"/>
      <c r="O109" s="142"/>
      <c r="P109" s="142"/>
      <c r="Q109" s="142"/>
      <c r="R109" s="142"/>
      <c r="S109" s="142"/>
      <c r="T109" s="142"/>
      <c r="U109" s="142"/>
      <c r="V109" s="142"/>
      <c r="W109" s="142"/>
      <c r="X109" s="142"/>
      <c r="Y109" s="142"/>
      <c r="Z109" s="142"/>
      <c r="AA109" s="142"/>
      <c r="AB109" s="142"/>
      <c r="AC109" s="143"/>
    </row>
    <row r="110" spans="1:29" ht="15">
      <c r="A110" s="263"/>
      <c r="B110" s="263"/>
      <c r="C110" s="263"/>
      <c r="D110" s="386"/>
      <c r="E110" s="143"/>
      <c r="F110" s="143"/>
      <c r="G110" s="143"/>
      <c r="H110" s="380"/>
      <c r="I110" s="143"/>
      <c r="J110" s="373"/>
      <c r="K110" s="143"/>
      <c r="L110" s="142"/>
      <c r="M110" s="142"/>
      <c r="N110" s="142"/>
      <c r="O110" s="142"/>
      <c r="P110" s="142"/>
      <c r="Q110" s="142"/>
      <c r="R110" s="142"/>
      <c r="S110" s="142"/>
      <c r="T110" s="142"/>
      <c r="U110" s="142"/>
      <c r="V110" s="142"/>
      <c r="W110" s="142"/>
      <c r="X110" s="142"/>
      <c r="Y110" s="142"/>
      <c r="Z110" s="142"/>
      <c r="AA110" s="142"/>
      <c r="AB110" s="142"/>
      <c r="AC110" s="143"/>
    </row>
    <row r="111" spans="1:29" ht="13.5">
      <c r="A111" s="263">
        <f>+A19</f>
        <v>9</v>
      </c>
      <c r="B111" s="263" t="str">
        <f>+B19</f>
        <v>April</v>
      </c>
      <c r="C111" s="263" t="str">
        <f>+C19</f>
        <v>Year 3</v>
      </c>
      <c r="D111" s="375" t="str">
        <f>+D19</f>
        <v>Reconciliation - TO adds the difference between the Reconciliation in Step 8 and the forecast in Line 5 with interest to the result of Step 7 (this difference is also added to Step 8 in the subsequent year)</v>
      </c>
      <c r="E111" s="143"/>
      <c r="F111" s="143"/>
      <c r="G111" s="143"/>
      <c r="H111" s="143"/>
      <c r="I111" s="143"/>
      <c r="J111" s="143"/>
      <c r="K111" s="143"/>
      <c r="L111" s="142"/>
      <c r="M111" s="142"/>
      <c r="N111" s="142"/>
      <c r="O111" s="142"/>
      <c r="P111" s="142"/>
      <c r="Q111" s="142"/>
      <c r="R111" s="142"/>
      <c r="S111" s="142"/>
      <c r="T111" s="142"/>
      <c r="U111" s="142"/>
      <c r="V111" s="142"/>
      <c r="W111" s="142"/>
      <c r="X111" s="142"/>
      <c r="Y111" s="142"/>
      <c r="Z111" s="142"/>
      <c r="AA111" s="142"/>
      <c r="AB111" s="142"/>
      <c r="AC111" s="143"/>
    </row>
    <row r="112" spans="1:29" ht="13.5">
      <c r="A112" s="263"/>
      <c r="B112" s="263"/>
      <c r="C112" s="263"/>
      <c r="D112" s="375"/>
      <c r="E112" s="143"/>
      <c r="F112" s="143"/>
      <c r="G112" s="143"/>
      <c r="H112" s="143"/>
      <c r="I112" s="143"/>
      <c r="J112" s="143"/>
      <c r="K112" s="143"/>
      <c r="L112" s="142"/>
      <c r="M112" s="142"/>
      <c r="N112" s="142"/>
      <c r="O112" s="142"/>
      <c r="P112" s="142"/>
      <c r="Q112" s="142"/>
      <c r="R112" s="142"/>
      <c r="S112" s="142"/>
      <c r="T112" s="142"/>
      <c r="U112" s="142"/>
      <c r="V112" s="142"/>
      <c r="W112" s="142"/>
      <c r="X112" s="142"/>
      <c r="Y112" s="142"/>
      <c r="Z112" s="142"/>
      <c r="AA112" s="142"/>
      <c r="AB112" s="142"/>
      <c r="AC112" s="143"/>
    </row>
    <row r="113" spans="1:29" ht="13.5">
      <c r="A113" s="263"/>
      <c r="B113" s="263"/>
      <c r="C113" s="263"/>
      <c r="D113" s="375" t="s">
        <v>21</v>
      </c>
      <c r="E113" s="143"/>
      <c r="F113" s="143" t="s">
        <v>311</v>
      </c>
      <c r="G113" s="143"/>
      <c r="H113" s="143"/>
      <c r="I113" s="143"/>
      <c r="J113" s="143"/>
      <c r="K113" s="143"/>
      <c r="L113" s="142"/>
      <c r="M113" s="142"/>
      <c r="N113" s="142"/>
      <c r="O113" s="142"/>
      <c r="P113" s="142"/>
      <c r="Q113" s="142"/>
      <c r="R113" s="142"/>
      <c r="S113" s="142"/>
      <c r="T113" s="142"/>
      <c r="U113" s="142"/>
      <c r="V113" s="142"/>
      <c r="W113" s="142"/>
      <c r="X113" s="142"/>
      <c r="Y113" s="142"/>
      <c r="Z113" s="142"/>
      <c r="AA113" s="142"/>
      <c r="AB113" s="142"/>
      <c r="AC113" s="143"/>
    </row>
    <row r="114" spans="1:29" ht="13.5">
      <c r="A114" s="263"/>
      <c r="B114" s="263"/>
      <c r="C114" s="263"/>
      <c r="D114" s="380">
        <f>+D105</f>
        <v>7419124.5696607027</v>
      </c>
      <c r="E114" s="263" t="str">
        <f>"-"</f>
        <v>-</v>
      </c>
      <c r="F114" s="577">
        <f>D56</f>
        <v>5453839.9290486416</v>
      </c>
      <c r="G114" s="263" t="str">
        <f>"="</f>
        <v>=</v>
      </c>
      <c r="H114" s="380">
        <f>+D114-F114</f>
        <v>1965284.6406120611</v>
      </c>
      <c r="I114" s="143"/>
      <c r="J114" s="143"/>
      <c r="K114" s="143"/>
      <c r="L114" s="142"/>
      <c r="M114" s="142"/>
      <c r="N114" s="142"/>
      <c r="O114" s="142"/>
      <c r="P114" s="142"/>
      <c r="Q114" s="142"/>
      <c r="R114" s="142"/>
      <c r="S114" s="142"/>
      <c r="T114" s="142"/>
      <c r="U114" s="142"/>
      <c r="V114" s="142"/>
      <c r="W114" s="142"/>
      <c r="X114" s="142"/>
      <c r="Y114" s="142"/>
      <c r="Z114" s="142"/>
      <c r="AA114" s="142"/>
      <c r="AB114" s="142"/>
      <c r="AC114" s="143"/>
    </row>
    <row r="115" spans="1:29" ht="13.5">
      <c r="A115" s="263"/>
      <c r="B115" s="263"/>
      <c r="C115" s="263"/>
      <c r="D115" s="397"/>
      <c r="E115" s="263"/>
      <c r="F115" s="263"/>
      <c r="G115" s="263"/>
      <c r="H115" s="380"/>
      <c r="I115" s="143"/>
      <c r="J115" s="143"/>
      <c r="K115" s="143"/>
      <c r="L115" s="142"/>
      <c r="M115" s="142"/>
      <c r="N115" s="142"/>
      <c r="O115" s="142"/>
      <c r="P115" s="142"/>
      <c r="Q115" s="142"/>
      <c r="R115" s="142"/>
      <c r="S115" s="142"/>
      <c r="T115" s="142"/>
      <c r="U115" s="142"/>
      <c r="V115" s="142"/>
      <c r="W115" s="142"/>
      <c r="X115" s="142"/>
      <c r="Y115" s="142"/>
      <c r="Z115" s="142"/>
      <c r="AA115" s="142"/>
      <c r="AB115" s="142"/>
      <c r="AC115" s="143"/>
    </row>
    <row r="116" spans="1:29" ht="13.5">
      <c r="A116" s="263"/>
      <c r="B116" s="263"/>
      <c r="C116" s="263"/>
      <c r="D116" s="375" t="s">
        <v>281</v>
      </c>
      <c r="E116" s="263"/>
      <c r="F116" s="380"/>
      <c r="G116" s="263"/>
      <c r="H116" s="380"/>
      <c r="I116" s="143"/>
      <c r="J116" s="143"/>
      <c r="K116" s="143"/>
      <c r="L116" s="142"/>
      <c r="M116" s="142"/>
      <c r="N116" s="142"/>
      <c r="O116" s="142"/>
      <c r="P116" s="142"/>
      <c r="Q116" s="142"/>
      <c r="R116" s="142"/>
      <c r="S116" s="142"/>
      <c r="T116" s="142"/>
      <c r="U116" s="142"/>
      <c r="V116" s="142"/>
      <c r="W116" s="142"/>
      <c r="X116" s="142"/>
      <c r="Y116" s="142"/>
      <c r="Z116" s="142"/>
      <c r="AA116" s="142"/>
      <c r="AB116" s="142"/>
      <c r="AC116" s="143"/>
    </row>
    <row r="117" spans="1:29" ht="13.5">
      <c r="A117" s="263"/>
      <c r="B117" s="263"/>
      <c r="C117" s="263"/>
      <c r="D117" s="375" t="s">
        <v>336</v>
      </c>
      <c r="E117" s="263"/>
      <c r="F117" s="398">
        <v>6.7999999999999996E-3</v>
      </c>
      <c r="G117" s="263"/>
      <c r="H117" s="380"/>
      <c r="I117" s="143"/>
      <c r="J117" s="143"/>
      <c r="K117" s="143"/>
      <c r="L117" s="142"/>
      <c r="M117" s="142"/>
      <c r="N117" s="142"/>
      <c r="O117" s="142"/>
      <c r="P117" s="142"/>
      <c r="Q117" s="142"/>
      <c r="R117" s="142"/>
      <c r="S117" s="142"/>
      <c r="T117" s="142"/>
      <c r="U117" s="142"/>
      <c r="V117" s="142"/>
      <c r="W117" s="142"/>
      <c r="X117" s="142"/>
      <c r="Y117" s="142"/>
      <c r="Z117" s="142"/>
      <c r="AA117" s="142"/>
      <c r="AB117" s="142"/>
      <c r="AC117" s="143"/>
    </row>
    <row r="118" spans="1:29" ht="13.5">
      <c r="A118" s="263"/>
      <c r="B118" s="263"/>
      <c r="C118" s="263"/>
      <c r="D118" s="399" t="s">
        <v>261</v>
      </c>
      <c r="E118" s="263" t="s">
        <v>282</v>
      </c>
      <c r="F118" s="263" t="s">
        <v>283</v>
      </c>
      <c r="G118" s="399" t="s">
        <v>102</v>
      </c>
      <c r="H118" s="263"/>
      <c r="I118" s="399" t="s">
        <v>284</v>
      </c>
      <c r="J118" s="375" t="s">
        <v>209</v>
      </c>
      <c r="K118" s="143"/>
      <c r="L118" s="142"/>
      <c r="M118" s="142"/>
      <c r="N118" s="142"/>
      <c r="O118" s="142"/>
      <c r="P118" s="142"/>
      <c r="Q118" s="142"/>
      <c r="R118" s="142"/>
      <c r="S118" s="142"/>
      <c r="T118" s="142"/>
      <c r="U118" s="142"/>
      <c r="V118" s="142"/>
      <c r="W118" s="142"/>
      <c r="X118" s="142"/>
      <c r="Y118" s="142"/>
      <c r="Z118" s="142"/>
      <c r="AA118" s="142"/>
      <c r="AB118" s="142"/>
      <c r="AC118" s="143"/>
    </row>
    <row r="119" spans="1:29" ht="24.75">
      <c r="A119" s="263"/>
      <c r="B119" s="263"/>
      <c r="C119" s="263"/>
      <c r="D119" s="263"/>
      <c r="E119" s="263"/>
      <c r="F119" s="263"/>
      <c r="G119" s="402" t="s">
        <v>337</v>
      </c>
      <c r="H119" s="263" t="s">
        <v>285</v>
      </c>
      <c r="I119" s="263"/>
      <c r="J119" s="263"/>
      <c r="K119" s="143"/>
      <c r="L119" s="142"/>
      <c r="M119" s="142"/>
      <c r="N119" s="142"/>
      <c r="O119" s="142"/>
      <c r="P119" s="142"/>
      <c r="Q119" s="142"/>
      <c r="R119" s="142"/>
      <c r="S119" s="142"/>
      <c r="T119" s="142"/>
      <c r="U119" s="142"/>
      <c r="V119" s="142"/>
      <c r="W119" s="142"/>
      <c r="X119" s="142"/>
      <c r="Y119" s="142"/>
      <c r="Z119" s="142"/>
      <c r="AA119" s="142"/>
      <c r="AB119" s="142"/>
      <c r="AC119" s="143"/>
    </row>
    <row r="120" spans="1:29" ht="13.5">
      <c r="A120" s="263"/>
      <c r="B120" s="263"/>
      <c r="C120" s="263"/>
      <c r="D120" s="143" t="s">
        <v>274</v>
      </c>
      <c r="E120" s="143" t="s">
        <v>217</v>
      </c>
      <c r="F120" s="377">
        <f>+H114/12</f>
        <v>163773.7200510051</v>
      </c>
      <c r="G120" s="400">
        <f>+F117</f>
        <v>6.7999999999999996E-3</v>
      </c>
      <c r="H120" s="143">
        <v>11.5</v>
      </c>
      <c r="I120" s="377">
        <f t="shared" ref="I120:I131" si="9">+H120*G120*F120</f>
        <v>12807.104907988598</v>
      </c>
      <c r="J120" s="377">
        <f t="shared" ref="J120:J131" si="10">+F120+I120</f>
        <v>176580.8249589937</v>
      </c>
      <c r="K120" s="143"/>
      <c r="L120" s="142"/>
      <c r="M120" s="142"/>
      <c r="N120" s="142"/>
      <c r="O120" s="142"/>
      <c r="P120" s="142"/>
      <c r="Q120" s="142"/>
      <c r="R120" s="142"/>
      <c r="S120" s="142"/>
      <c r="T120" s="142"/>
      <c r="U120" s="142"/>
      <c r="V120" s="142"/>
      <c r="W120" s="142"/>
      <c r="X120" s="142"/>
      <c r="Y120" s="142"/>
      <c r="Z120" s="142"/>
      <c r="AA120" s="142"/>
      <c r="AB120" s="142"/>
      <c r="AC120" s="143"/>
    </row>
    <row r="121" spans="1:29" ht="13.5">
      <c r="A121" s="263"/>
      <c r="B121" s="263"/>
      <c r="C121" s="263"/>
      <c r="D121" s="143" t="s">
        <v>275</v>
      </c>
      <c r="E121" s="143" t="str">
        <f t="shared" ref="E121:G126" si="11">+E120</f>
        <v>Year 1</v>
      </c>
      <c r="F121" s="380">
        <f t="shared" si="11"/>
        <v>163773.7200510051</v>
      </c>
      <c r="G121" s="401">
        <f>+G120</f>
        <v>6.7999999999999996E-3</v>
      </c>
      <c r="H121" s="143">
        <f t="shared" ref="H121:H131" si="12">+H120-1</f>
        <v>10.5</v>
      </c>
      <c r="I121" s="377">
        <f t="shared" si="9"/>
        <v>11693.443611641764</v>
      </c>
      <c r="J121" s="377">
        <f t="shared" si="10"/>
        <v>175467.16366264687</v>
      </c>
      <c r="K121" s="143"/>
      <c r="L121" s="142"/>
      <c r="M121" s="142"/>
      <c r="N121" s="142"/>
      <c r="O121" s="142"/>
      <c r="P121" s="142"/>
      <c r="Q121" s="142"/>
      <c r="R121" s="142"/>
      <c r="S121" s="142"/>
      <c r="T121" s="142"/>
      <c r="U121" s="142"/>
      <c r="V121" s="142"/>
      <c r="W121" s="142"/>
      <c r="X121" s="142"/>
      <c r="Y121" s="142"/>
      <c r="Z121" s="142"/>
      <c r="AA121" s="142"/>
      <c r="AB121" s="142"/>
      <c r="AC121" s="143"/>
    </row>
    <row r="122" spans="1:29" ht="13.5">
      <c r="A122" s="263"/>
      <c r="B122" s="263"/>
      <c r="C122" s="263"/>
      <c r="D122" s="143" t="s">
        <v>276</v>
      </c>
      <c r="E122" s="143" t="str">
        <f t="shared" si="11"/>
        <v>Year 1</v>
      </c>
      <c r="F122" s="380">
        <f t="shared" si="11"/>
        <v>163773.7200510051</v>
      </c>
      <c r="G122" s="401">
        <f t="shared" si="11"/>
        <v>6.7999999999999996E-3</v>
      </c>
      <c r="H122" s="143">
        <f t="shared" si="12"/>
        <v>9.5</v>
      </c>
      <c r="I122" s="377">
        <f t="shared" si="9"/>
        <v>10579.782315294928</v>
      </c>
      <c r="J122" s="377">
        <f t="shared" si="10"/>
        <v>174353.50236630003</v>
      </c>
      <c r="K122" s="143"/>
      <c r="L122" s="142"/>
      <c r="M122" s="142"/>
      <c r="N122" s="142"/>
      <c r="O122" s="142"/>
      <c r="P122" s="142"/>
      <c r="Q122" s="142"/>
      <c r="R122" s="142"/>
      <c r="S122" s="142"/>
      <c r="T122" s="142"/>
      <c r="U122" s="142"/>
      <c r="V122" s="142"/>
      <c r="W122" s="142"/>
      <c r="X122" s="142"/>
      <c r="Y122" s="142"/>
      <c r="Z122" s="142"/>
      <c r="AA122" s="142"/>
      <c r="AB122" s="142"/>
      <c r="AC122" s="143"/>
    </row>
    <row r="123" spans="1:29" ht="13.5">
      <c r="A123" s="263"/>
      <c r="B123" s="263"/>
      <c r="C123" s="263"/>
      <c r="D123" s="143" t="s">
        <v>277</v>
      </c>
      <c r="E123" s="143" t="str">
        <f t="shared" si="11"/>
        <v>Year 1</v>
      </c>
      <c r="F123" s="380">
        <f t="shared" si="11"/>
        <v>163773.7200510051</v>
      </c>
      <c r="G123" s="401">
        <f t="shared" si="11"/>
        <v>6.7999999999999996E-3</v>
      </c>
      <c r="H123" s="143">
        <f t="shared" si="12"/>
        <v>8.5</v>
      </c>
      <c r="I123" s="377">
        <f t="shared" si="9"/>
        <v>9466.1210189480953</v>
      </c>
      <c r="J123" s="377">
        <f t="shared" si="10"/>
        <v>173239.8410699532</v>
      </c>
      <c r="K123" s="143"/>
      <c r="L123" s="142"/>
      <c r="M123" s="142"/>
      <c r="N123" s="142"/>
      <c r="O123" s="142"/>
      <c r="P123" s="142"/>
      <c r="Q123" s="142"/>
      <c r="R123" s="142"/>
      <c r="S123" s="142"/>
      <c r="T123" s="142"/>
      <c r="U123" s="142"/>
      <c r="V123" s="142"/>
      <c r="W123" s="142"/>
      <c r="X123" s="142"/>
      <c r="Y123" s="142"/>
      <c r="Z123" s="142"/>
      <c r="AA123" s="142"/>
      <c r="AB123" s="142"/>
      <c r="AC123" s="143"/>
    </row>
    <row r="124" spans="1:29" ht="13.5">
      <c r="A124" s="263"/>
      <c r="B124" s="263"/>
      <c r="C124" s="263"/>
      <c r="D124" s="143" t="s">
        <v>278</v>
      </c>
      <c r="E124" s="143" t="str">
        <f t="shared" si="11"/>
        <v>Year 1</v>
      </c>
      <c r="F124" s="380">
        <f t="shared" si="11"/>
        <v>163773.7200510051</v>
      </c>
      <c r="G124" s="401">
        <f t="shared" si="11"/>
        <v>6.7999999999999996E-3</v>
      </c>
      <c r="H124" s="143">
        <f t="shared" si="12"/>
        <v>7.5</v>
      </c>
      <c r="I124" s="377">
        <f t="shared" si="9"/>
        <v>8352.4597226012593</v>
      </c>
      <c r="J124" s="377">
        <f t="shared" si="10"/>
        <v>172126.17977360636</v>
      </c>
      <c r="K124" s="143"/>
      <c r="L124" s="142"/>
      <c r="M124" s="142"/>
      <c r="N124" s="142"/>
      <c r="O124" s="142"/>
      <c r="P124" s="142"/>
      <c r="Q124" s="142"/>
      <c r="R124" s="142"/>
      <c r="S124" s="142"/>
      <c r="T124" s="142"/>
      <c r="U124" s="142"/>
      <c r="V124" s="142"/>
      <c r="W124" s="142"/>
      <c r="X124" s="142"/>
      <c r="Y124" s="142"/>
      <c r="Z124" s="142"/>
      <c r="AA124" s="142"/>
      <c r="AB124" s="142"/>
      <c r="AC124" s="143"/>
    </row>
    <row r="125" spans="1:29" ht="13.5">
      <c r="A125" s="263"/>
      <c r="B125" s="263"/>
      <c r="C125" s="263"/>
      <c r="D125" s="143" t="s">
        <v>279</v>
      </c>
      <c r="E125" s="143" t="str">
        <f t="shared" si="11"/>
        <v>Year 1</v>
      </c>
      <c r="F125" s="380">
        <f t="shared" si="11"/>
        <v>163773.7200510051</v>
      </c>
      <c r="G125" s="401">
        <f t="shared" si="11"/>
        <v>6.7999999999999996E-3</v>
      </c>
      <c r="H125" s="143">
        <f t="shared" si="12"/>
        <v>6.5</v>
      </c>
      <c r="I125" s="377">
        <f t="shared" si="9"/>
        <v>7238.7984262544251</v>
      </c>
      <c r="J125" s="377">
        <f t="shared" si="10"/>
        <v>171012.51847725952</v>
      </c>
      <c r="K125" s="143"/>
      <c r="L125" s="142"/>
      <c r="M125" s="142"/>
      <c r="N125" s="142"/>
      <c r="O125" s="142"/>
      <c r="P125" s="142"/>
      <c r="Q125" s="142"/>
      <c r="R125" s="142"/>
      <c r="S125" s="142"/>
      <c r="T125" s="142"/>
      <c r="U125" s="142"/>
      <c r="V125" s="142"/>
      <c r="W125" s="142"/>
      <c r="X125" s="142"/>
      <c r="Y125" s="142"/>
      <c r="Z125" s="142"/>
      <c r="AA125" s="142"/>
      <c r="AB125" s="142"/>
      <c r="AC125" s="143"/>
    </row>
    <row r="126" spans="1:29" ht="13.5">
      <c r="A126" s="263"/>
      <c r="B126" s="263"/>
      <c r="C126" s="263"/>
      <c r="D126" s="143" t="s">
        <v>280</v>
      </c>
      <c r="E126" s="143" t="str">
        <f t="shared" si="11"/>
        <v>Year 1</v>
      </c>
      <c r="F126" s="380">
        <f t="shared" si="11"/>
        <v>163773.7200510051</v>
      </c>
      <c r="G126" s="401">
        <f t="shared" si="11"/>
        <v>6.7999999999999996E-3</v>
      </c>
      <c r="H126" s="143">
        <f t="shared" si="12"/>
        <v>5.5</v>
      </c>
      <c r="I126" s="377">
        <f t="shared" si="9"/>
        <v>6125.13712990759</v>
      </c>
      <c r="J126" s="377">
        <f t="shared" si="10"/>
        <v>169898.85718091269</v>
      </c>
      <c r="K126" s="143"/>
      <c r="L126" s="142"/>
      <c r="M126" s="142"/>
      <c r="N126" s="142"/>
      <c r="O126" s="142"/>
      <c r="P126" s="142"/>
      <c r="Q126" s="142"/>
      <c r="R126" s="142"/>
      <c r="S126" s="142"/>
      <c r="T126" s="142"/>
      <c r="U126" s="142"/>
      <c r="V126" s="142"/>
      <c r="W126" s="142"/>
      <c r="X126" s="142"/>
      <c r="Y126" s="142"/>
      <c r="Z126" s="142"/>
      <c r="AA126" s="142"/>
      <c r="AB126" s="142"/>
      <c r="AC126" s="143"/>
    </row>
    <row r="127" spans="1:29" ht="13.5">
      <c r="A127" s="263"/>
      <c r="B127" s="263"/>
      <c r="C127" s="263"/>
      <c r="D127" s="143" t="s">
        <v>270</v>
      </c>
      <c r="E127" s="143" t="s">
        <v>254</v>
      </c>
      <c r="F127" s="380">
        <f t="shared" ref="F127:G131" si="13">+F126</f>
        <v>163773.7200510051</v>
      </c>
      <c r="G127" s="401">
        <f t="shared" si="13"/>
        <v>6.7999999999999996E-3</v>
      </c>
      <c r="H127" s="143">
        <f t="shared" si="12"/>
        <v>4.5</v>
      </c>
      <c r="I127" s="377">
        <f t="shared" si="9"/>
        <v>5011.4758335607557</v>
      </c>
      <c r="J127" s="377">
        <f t="shared" si="10"/>
        <v>168785.19588456585</v>
      </c>
      <c r="K127" s="143"/>
      <c r="L127" s="142"/>
      <c r="M127" s="142"/>
      <c r="N127" s="142"/>
      <c r="O127" s="142"/>
      <c r="P127" s="142"/>
      <c r="Q127" s="142"/>
      <c r="R127" s="142"/>
      <c r="S127" s="142"/>
      <c r="T127" s="142"/>
      <c r="U127" s="142"/>
      <c r="V127" s="142"/>
      <c r="W127" s="142"/>
      <c r="X127" s="142"/>
      <c r="Y127" s="142"/>
      <c r="Z127" s="142"/>
      <c r="AA127" s="142"/>
      <c r="AB127" s="142"/>
      <c r="AC127" s="143"/>
    </row>
    <row r="128" spans="1:29" ht="13.5">
      <c r="A128" s="263"/>
      <c r="B128" s="263"/>
      <c r="C128" s="263"/>
      <c r="D128" s="143" t="s">
        <v>271</v>
      </c>
      <c r="E128" s="143" t="str">
        <f>+E127</f>
        <v>Year 2</v>
      </c>
      <c r="F128" s="380">
        <f t="shared" si="13"/>
        <v>163773.7200510051</v>
      </c>
      <c r="G128" s="401">
        <f t="shared" si="13"/>
        <v>6.7999999999999996E-3</v>
      </c>
      <c r="H128" s="143">
        <f t="shared" si="12"/>
        <v>3.5</v>
      </c>
      <c r="I128" s="377">
        <f t="shared" si="9"/>
        <v>3897.8145372139211</v>
      </c>
      <c r="J128" s="377">
        <f t="shared" si="10"/>
        <v>167671.53458821902</v>
      </c>
      <c r="K128" s="143"/>
      <c r="L128" s="142"/>
      <c r="M128" s="142"/>
      <c r="N128" s="142"/>
      <c r="O128" s="142"/>
      <c r="P128" s="142"/>
      <c r="Q128" s="142"/>
      <c r="R128" s="142"/>
      <c r="S128" s="142"/>
      <c r="T128" s="142"/>
      <c r="U128" s="142"/>
      <c r="V128" s="142"/>
      <c r="W128" s="142"/>
      <c r="X128" s="142"/>
      <c r="Y128" s="142"/>
      <c r="Z128" s="142"/>
      <c r="AA128" s="142"/>
      <c r="AB128" s="142"/>
      <c r="AC128" s="143"/>
    </row>
    <row r="129" spans="1:29" ht="13.5">
      <c r="A129" s="263"/>
      <c r="B129" s="263"/>
      <c r="C129" s="263"/>
      <c r="D129" s="143" t="s">
        <v>272</v>
      </c>
      <c r="E129" s="143" t="str">
        <f>+E128</f>
        <v>Year 2</v>
      </c>
      <c r="F129" s="380">
        <f t="shared" si="13"/>
        <v>163773.7200510051</v>
      </c>
      <c r="G129" s="401">
        <f t="shared" si="13"/>
        <v>6.7999999999999996E-3</v>
      </c>
      <c r="H129" s="143">
        <f t="shared" si="12"/>
        <v>2.5</v>
      </c>
      <c r="I129" s="377">
        <f t="shared" si="9"/>
        <v>2784.1532408670864</v>
      </c>
      <c r="J129" s="377">
        <f t="shared" si="10"/>
        <v>166557.87329187218</v>
      </c>
      <c r="K129" s="143"/>
      <c r="L129" s="142"/>
      <c r="M129" s="142"/>
      <c r="N129" s="142"/>
      <c r="O129" s="142"/>
      <c r="P129" s="142"/>
      <c r="Q129" s="142"/>
      <c r="R129" s="142"/>
      <c r="S129" s="142"/>
      <c r="T129" s="142"/>
      <c r="U129" s="142"/>
      <c r="V129" s="142"/>
      <c r="W129" s="142"/>
      <c r="X129" s="142"/>
      <c r="Y129" s="142"/>
      <c r="Z129" s="142"/>
      <c r="AA129" s="142"/>
      <c r="AB129" s="142"/>
      <c r="AC129" s="143"/>
    </row>
    <row r="130" spans="1:29" ht="13.5">
      <c r="A130" s="263"/>
      <c r="B130" s="263"/>
      <c r="C130" s="263"/>
      <c r="D130" s="143" t="s">
        <v>273</v>
      </c>
      <c r="E130" s="143" t="str">
        <f>+E129</f>
        <v>Year 2</v>
      </c>
      <c r="F130" s="380">
        <f t="shared" si="13"/>
        <v>163773.7200510051</v>
      </c>
      <c r="G130" s="401">
        <f t="shared" si="13"/>
        <v>6.7999999999999996E-3</v>
      </c>
      <c r="H130" s="143">
        <f t="shared" si="12"/>
        <v>1.5</v>
      </c>
      <c r="I130" s="377">
        <f t="shared" si="9"/>
        <v>1670.491944520252</v>
      </c>
      <c r="J130" s="377">
        <f t="shared" si="10"/>
        <v>165444.21199552534</v>
      </c>
      <c r="K130" s="143"/>
      <c r="L130" s="142"/>
      <c r="M130" s="142"/>
      <c r="N130" s="142"/>
      <c r="O130" s="142"/>
      <c r="P130" s="142"/>
      <c r="Q130" s="142"/>
      <c r="R130" s="142"/>
      <c r="S130" s="142"/>
      <c r="T130" s="142"/>
      <c r="U130" s="142"/>
      <c r="V130" s="142"/>
      <c r="W130" s="142"/>
      <c r="X130" s="142"/>
      <c r="Y130" s="142"/>
      <c r="Z130" s="142"/>
      <c r="AA130" s="142"/>
      <c r="AB130" s="142"/>
      <c r="AC130" s="143"/>
    </row>
    <row r="131" spans="1:29" ht="13.5">
      <c r="A131" s="263"/>
      <c r="B131" s="263"/>
      <c r="C131" s="263"/>
      <c r="D131" s="143" t="s">
        <v>266</v>
      </c>
      <c r="E131" s="143" t="str">
        <f>+E130</f>
        <v>Year 2</v>
      </c>
      <c r="F131" s="380">
        <f t="shared" si="13"/>
        <v>163773.7200510051</v>
      </c>
      <c r="G131" s="401">
        <f t="shared" si="13"/>
        <v>6.7999999999999996E-3</v>
      </c>
      <c r="H131" s="143">
        <f t="shared" si="12"/>
        <v>0.5</v>
      </c>
      <c r="I131" s="377">
        <f t="shared" si="9"/>
        <v>556.83064817341733</v>
      </c>
      <c r="J131" s="377">
        <f t="shared" si="10"/>
        <v>164330.55069917851</v>
      </c>
      <c r="K131" s="143"/>
      <c r="L131" s="142"/>
      <c r="M131" s="142"/>
      <c r="N131" s="142"/>
      <c r="O131" s="142"/>
      <c r="P131" s="142"/>
      <c r="Q131" s="142"/>
      <c r="R131" s="142"/>
      <c r="S131" s="142"/>
      <c r="T131" s="142"/>
      <c r="U131" s="142"/>
      <c r="V131" s="142"/>
      <c r="W131" s="142"/>
      <c r="X131" s="142"/>
      <c r="Y131" s="142"/>
      <c r="Z131" s="142"/>
      <c r="AA131" s="142"/>
      <c r="AB131" s="142"/>
      <c r="AC131" s="143"/>
    </row>
    <row r="132" spans="1:29" ht="13.5">
      <c r="A132" s="263"/>
      <c r="B132" s="263"/>
      <c r="C132" s="263"/>
      <c r="D132" s="143" t="s">
        <v>542</v>
      </c>
      <c r="E132" s="143"/>
      <c r="F132" s="380">
        <f>SUM(F120:F131)</f>
        <v>1965284.6406120609</v>
      </c>
      <c r="G132" s="143"/>
      <c r="H132" s="143"/>
      <c r="I132" s="143"/>
      <c r="J132" s="377">
        <f>SUM(J120:J131)</f>
        <v>2045468.2539490333</v>
      </c>
      <c r="K132" s="143"/>
      <c r="L132" s="142"/>
      <c r="M132" s="142"/>
      <c r="N132" s="142"/>
      <c r="O132" s="142"/>
      <c r="P132" s="142"/>
      <c r="Q132" s="142"/>
      <c r="R132" s="142"/>
      <c r="S132" s="142"/>
      <c r="T132" s="142"/>
      <c r="U132" s="142"/>
      <c r="V132" s="142"/>
      <c r="W132" s="142"/>
      <c r="X132" s="142"/>
      <c r="Y132" s="142"/>
      <c r="Z132" s="142"/>
      <c r="AA132" s="142"/>
      <c r="AB132" s="142"/>
      <c r="AC132" s="143"/>
    </row>
    <row r="133" spans="1:29" ht="13.5">
      <c r="A133" s="263"/>
      <c r="B133" s="263"/>
      <c r="C133" s="263"/>
      <c r="D133" s="143"/>
      <c r="E133" s="143"/>
      <c r="F133" s="380"/>
      <c r="G133" s="143"/>
      <c r="H133" s="143"/>
      <c r="I133" s="143"/>
      <c r="J133" s="377"/>
      <c r="K133" s="143"/>
      <c r="L133" s="142"/>
      <c r="M133" s="142"/>
      <c r="N133" s="142"/>
      <c r="O133" s="142"/>
      <c r="P133" s="142"/>
      <c r="Q133" s="142"/>
      <c r="R133" s="142"/>
      <c r="S133" s="142"/>
      <c r="T133" s="142"/>
      <c r="U133" s="142"/>
      <c r="V133" s="142"/>
      <c r="W133" s="142"/>
      <c r="X133" s="142"/>
      <c r="Y133" s="142"/>
      <c r="Z133" s="142"/>
      <c r="AA133" s="142"/>
      <c r="AB133" s="142"/>
      <c r="AC133" s="143"/>
    </row>
    <row r="134" spans="1:29" ht="24.75">
      <c r="A134" s="263"/>
      <c r="B134" s="263"/>
      <c r="C134" s="263"/>
      <c r="D134" s="143"/>
      <c r="E134" s="143"/>
      <c r="F134" s="399" t="s">
        <v>286</v>
      </c>
      <c r="G134" s="402" t="s">
        <v>338</v>
      </c>
      <c r="H134" s="402" t="s">
        <v>339</v>
      </c>
      <c r="I134" s="263" t="s">
        <v>286</v>
      </c>
      <c r="J134" s="143"/>
      <c r="K134" s="143"/>
      <c r="L134" s="142"/>
      <c r="M134" s="142"/>
      <c r="N134" s="142"/>
      <c r="O134" s="142"/>
      <c r="P134" s="142"/>
      <c r="Q134" s="142"/>
      <c r="R134" s="142"/>
      <c r="S134" s="142"/>
      <c r="T134" s="142"/>
      <c r="U134" s="142"/>
      <c r="V134" s="142"/>
      <c r="W134" s="142"/>
      <c r="X134" s="142"/>
      <c r="Y134" s="142"/>
      <c r="Z134" s="142"/>
      <c r="AA134" s="142"/>
      <c r="AB134" s="142"/>
      <c r="AC134" s="143"/>
    </row>
    <row r="135" spans="1:29" ht="13.5">
      <c r="A135" s="263"/>
      <c r="B135" s="263"/>
      <c r="C135" s="263"/>
      <c r="D135" s="143" t="str">
        <f t="shared" ref="D135:D146" si="14">+D120</f>
        <v>Jun</v>
      </c>
      <c r="E135" s="143" t="str">
        <f>+E131</f>
        <v>Year 2</v>
      </c>
      <c r="F135" s="380">
        <f>+J132</f>
        <v>2045468.2539490333</v>
      </c>
      <c r="G135" s="401">
        <f>+G131</f>
        <v>6.7999999999999996E-3</v>
      </c>
      <c r="H135" s="377">
        <f>-PMT(G135,12,J132)</f>
        <v>178083.42656580859</v>
      </c>
      <c r="I135" s="377">
        <f t="shared" ref="I135:I146" si="15">+F135+F135*G135-H135</f>
        <v>1881294.0115100783</v>
      </c>
      <c r="J135" s="143"/>
      <c r="K135" s="143"/>
      <c r="L135" s="142"/>
      <c r="M135" s="142"/>
      <c r="N135" s="142"/>
      <c r="O135" s="142"/>
      <c r="P135" s="142"/>
      <c r="Q135" s="142"/>
      <c r="R135" s="142"/>
      <c r="S135" s="142"/>
      <c r="T135" s="142"/>
      <c r="U135" s="142"/>
      <c r="V135" s="142"/>
      <c r="W135" s="142"/>
      <c r="X135" s="142"/>
      <c r="Y135" s="142"/>
      <c r="Z135" s="142"/>
      <c r="AA135" s="142"/>
      <c r="AB135" s="142"/>
      <c r="AC135" s="143"/>
    </row>
    <row r="136" spans="1:29" ht="13.5">
      <c r="A136" s="263"/>
      <c r="B136" s="263"/>
      <c r="C136" s="263"/>
      <c r="D136" s="143" t="str">
        <f t="shared" si="14"/>
        <v>Jul</v>
      </c>
      <c r="E136" s="143" t="str">
        <f t="shared" ref="E136:E141" si="16">+E135</f>
        <v>Year 2</v>
      </c>
      <c r="F136" s="380">
        <f t="shared" ref="F136:F146" si="17">+I135</f>
        <v>1881294.0115100783</v>
      </c>
      <c r="G136" s="401">
        <f t="shared" ref="G136:G146" si="18">+G135</f>
        <v>6.7999999999999996E-3</v>
      </c>
      <c r="H136" s="380">
        <f t="shared" ref="H136:H146" si="19">+H135</f>
        <v>178083.42656580859</v>
      </c>
      <c r="I136" s="377">
        <f t="shared" si="15"/>
        <v>1716003.3842225382</v>
      </c>
      <c r="J136" s="143"/>
      <c r="K136" s="143"/>
      <c r="L136" s="142"/>
      <c r="M136" s="142"/>
      <c r="N136" s="142"/>
      <c r="O136" s="142"/>
      <c r="P136" s="142"/>
      <c r="Q136" s="142"/>
      <c r="R136" s="142"/>
      <c r="S136" s="142"/>
      <c r="T136" s="142"/>
      <c r="U136" s="142"/>
      <c r="V136" s="142"/>
      <c r="W136" s="142"/>
      <c r="X136" s="142"/>
      <c r="Y136" s="142"/>
      <c r="Z136" s="142"/>
      <c r="AA136" s="142"/>
      <c r="AB136" s="142"/>
      <c r="AC136" s="143"/>
    </row>
    <row r="137" spans="1:29" ht="13.5">
      <c r="A137" s="263"/>
      <c r="B137" s="263"/>
      <c r="C137" s="263"/>
      <c r="D137" s="143" t="str">
        <f t="shared" si="14"/>
        <v>Aug</v>
      </c>
      <c r="E137" s="143" t="str">
        <f t="shared" si="16"/>
        <v>Year 2</v>
      </c>
      <c r="F137" s="380">
        <f t="shared" si="17"/>
        <v>1716003.3842225382</v>
      </c>
      <c r="G137" s="401">
        <f t="shared" si="18"/>
        <v>6.7999999999999996E-3</v>
      </c>
      <c r="H137" s="380">
        <f t="shared" si="19"/>
        <v>178083.42656580859</v>
      </c>
      <c r="I137" s="377">
        <f t="shared" si="15"/>
        <v>1549588.7806694428</v>
      </c>
      <c r="J137" s="143"/>
      <c r="K137" s="143"/>
      <c r="L137" s="142"/>
      <c r="M137" s="142"/>
      <c r="N137" s="142"/>
      <c r="O137" s="142"/>
      <c r="P137" s="142"/>
      <c r="Q137" s="142"/>
      <c r="R137" s="142"/>
      <c r="S137" s="142"/>
      <c r="T137" s="142"/>
      <c r="U137" s="142"/>
      <c r="V137" s="142"/>
      <c r="W137" s="142"/>
      <c r="X137" s="142"/>
      <c r="Y137" s="142"/>
      <c r="Z137" s="142"/>
      <c r="AA137" s="142"/>
      <c r="AB137" s="142"/>
      <c r="AC137" s="143"/>
    </row>
    <row r="138" spans="1:29" ht="13.5">
      <c r="A138" s="263"/>
      <c r="B138" s="263"/>
      <c r="C138" s="263"/>
      <c r="D138" s="143" t="str">
        <f t="shared" si="14"/>
        <v>Sep</v>
      </c>
      <c r="E138" s="143" t="str">
        <f t="shared" si="16"/>
        <v>Year 2</v>
      </c>
      <c r="F138" s="380">
        <f t="shared" si="17"/>
        <v>1549588.7806694428</v>
      </c>
      <c r="G138" s="401">
        <f t="shared" si="18"/>
        <v>6.7999999999999996E-3</v>
      </c>
      <c r="H138" s="380">
        <f t="shared" si="19"/>
        <v>178083.42656580859</v>
      </c>
      <c r="I138" s="377">
        <f t="shared" si="15"/>
        <v>1382042.5578121864</v>
      </c>
      <c r="J138" s="143"/>
      <c r="K138" s="403"/>
      <c r="L138" s="142"/>
      <c r="M138" s="142"/>
      <c r="N138" s="142"/>
      <c r="O138" s="142"/>
      <c r="P138" s="142"/>
      <c r="Q138" s="142"/>
      <c r="R138" s="142"/>
      <c r="S138" s="142"/>
      <c r="T138" s="142"/>
      <c r="U138" s="142"/>
      <c r="V138" s="142"/>
      <c r="W138" s="142"/>
      <c r="X138" s="142"/>
      <c r="Y138" s="142"/>
      <c r="Z138" s="142"/>
      <c r="AA138" s="142"/>
      <c r="AB138" s="142"/>
      <c r="AC138" s="143"/>
    </row>
    <row r="139" spans="1:29" ht="13.5">
      <c r="A139" s="263"/>
      <c r="B139" s="263"/>
      <c r="C139" s="263"/>
      <c r="D139" s="143" t="str">
        <f t="shared" si="14"/>
        <v>Oct</v>
      </c>
      <c r="E139" s="143" t="str">
        <f t="shared" si="16"/>
        <v>Year 2</v>
      </c>
      <c r="F139" s="380">
        <f t="shared" si="17"/>
        <v>1382042.5578121864</v>
      </c>
      <c r="G139" s="401">
        <f t="shared" si="18"/>
        <v>6.7999999999999996E-3</v>
      </c>
      <c r="H139" s="380">
        <f t="shared" si="19"/>
        <v>178083.42656580859</v>
      </c>
      <c r="I139" s="377">
        <f t="shared" si="15"/>
        <v>1213357.0206395006</v>
      </c>
      <c r="J139" s="143"/>
      <c r="K139" s="401"/>
      <c r="L139" s="142"/>
      <c r="M139" s="142"/>
      <c r="N139" s="142"/>
      <c r="O139" s="142"/>
      <c r="P139" s="142"/>
      <c r="Q139" s="142"/>
      <c r="R139" s="142"/>
      <c r="S139" s="142"/>
      <c r="T139" s="142"/>
      <c r="U139" s="142"/>
      <c r="V139" s="142"/>
      <c r="W139" s="142"/>
      <c r="X139" s="142"/>
      <c r="Y139" s="142"/>
      <c r="Z139" s="142"/>
      <c r="AA139" s="142"/>
      <c r="AB139" s="142"/>
      <c r="AC139" s="143"/>
    </row>
    <row r="140" spans="1:29" ht="13.5">
      <c r="A140" s="263"/>
      <c r="B140" s="263"/>
      <c r="C140" s="263"/>
      <c r="D140" s="143" t="str">
        <f t="shared" si="14"/>
        <v>Nov</v>
      </c>
      <c r="E140" s="143" t="str">
        <f t="shared" si="16"/>
        <v>Year 2</v>
      </c>
      <c r="F140" s="380">
        <f t="shared" si="17"/>
        <v>1213357.0206395006</v>
      </c>
      <c r="G140" s="401">
        <f t="shared" si="18"/>
        <v>6.7999999999999996E-3</v>
      </c>
      <c r="H140" s="380">
        <f t="shared" si="19"/>
        <v>178083.42656580859</v>
      </c>
      <c r="I140" s="377">
        <f t="shared" si="15"/>
        <v>1043524.4218140406</v>
      </c>
      <c r="J140" s="143"/>
      <c r="K140" s="143"/>
      <c r="L140" s="142"/>
      <c r="M140" s="142"/>
      <c r="N140" s="142"/>
      <c r="O140" s="142"/>
      <c r="P140" s="142"/>
      <c r="Q140" s="142"/>
      <c r="R140" s="142"/>
      <c r="S140" s="142"/>
      <c r="T140" s="142"/>
      <c r="U140" s="142"/>
      <c r="V140" s="142"/>
      <c r="W140" s="142"/>
      <c r="X140" s="142"/>
      <c r="Y140" s="142"/>
      <c r="Z140" s="142"/>
      <c r="AA140" s="142"/>
      <c r="AB140" s="142"/>
      <c r="AC140" s="143"/>
    </row>
    <row r="141" spans="1:29" ht="13.5">
      <c r="A141" s="263"/>
      <c r="B141" s="263"/>
      <c r="C141" s="263"/>
      <c r="D141" s="143" t="str">
        <f t="shared" si="14"/>
        <v>Dec</v>
      </c>
      <c r="E141" s="143" t="str">
        <f t="shared" si="16"/>
        <v>Year 2</v>
      </c>
      <c r="F141" s="380">
        <f t="shared" si="17"/>
        <v>1043524.4218140406</v>
      </c>
      <c r="G141" s="401">
        <f t="shared" si="18"/>
        <v>6.7999999999999996E-3</v>
      </c>
      <c r="H141" s="380">
        <f t="shared" si="19"/>
        <v>178083.42656580859</v>
      </c>
      <c r="I141" s="377">
        <f t="shared" si="15"/>
        <v>872536.9613165675</v>
      </c>
      <c r="J141" s="143"/>
      <c r="K141" s="143"/>
      <c r="L141" s="142"/>
      <c r="M141" s="142"/>
      <c r="N141" s="142"/>
      <c r="O141" s="142"/>
      <c r="P141" s="142"/>
      <c r="Q141" s="142"/>
      <c r="R141" s="142"/>
      <c r="S141" s="142"/>
      <c r="T141" s="142"/>
      <c r="U141" s="142"/>
      <c r="V141" s="142"/>
      <c r="W141" s="142"/>
      <c r="X141" s="142"/>
      <c r="Y141" s="142"/>
      <c r="Z141" s="142"/>
      <c r="AA141" s="142"/>
      <c r="AB141" s="142"/>
      <c r="AC141" s="143"/>
    </row>
    <row r="142" spans="1:29" ht="13.5">
      <c r="A142" s="263"/>
      <c r="B142" s="263"/>
      <c r="C142" s="263"/>
      <c r="D142" s="143" t="str">
        <f t="shared" si="14"/>
        <v>Jan</v>
      </c>
      <c r="E142" s="143" t="s">
        <v>257</v>
      </c>
      <c r="F142" s="380">
        <f t="shared" si="17"/>
        <v>872536.9613165675</v>
      </c>
      <c r="G142" s="401">
        <f t="shared" si="18"/>
        <v>6.7999999999999996E-3</v>
      </c>
      <c r="H142" s="380">
        <f t="shared" si="19"/>
        <v>178083.42656580859</v>
      </c>
      <c r="I142" s="377">
        <f t="shared" si="15"/>
        <v>700386.78608771157</v>
      </c>
      <c r="J142" s="143"/>
      <c r="K142" s="143"/>
      <c r="L142" s="142"/>
      <c r="M142" s="142"/>
      <c r="N142" s="142"/>
      <c r="O142" s="142"/>
      <c r="P142" s="142"/>
      <c r="Q142" s="142"/>
      <c r="R142" s="142"/>
      <c r="S142" s="142"/>
      <c r="T142" s="142"/>
      <c r="U142" s="142"/>
      <c r="V142" s="142"/>
      <c r="W142" s="142"/>
      <c r="X142" s="142"/>
      <c r="Y142" s="142"/>
      <c r="Z142" s="142"/>
      <c r="AA142" s="142"/>
      <c r="AB142" s="142"/>
      <c r="AC142" s="143"/>
    </row>
    <row r="143" spans="1:29" ht="13.5">
      <c r="A143" s="263"/>
      <c r="B143" s="263"/>
      <c r="C143" s="263"/>
      <c r="D143" s="143" t="str">
        <f t="shared" si="14"/>
        <v>Feb</v>
      </c>
      <c r="E143" s="143" t="str">
        <f>+E142</f>
        <v>Year 3</v>
      </c>
      <c r="F143" s="380">
        <f t="shared" si="17"/>
        <v>700386.78608771157</v>
      </c>
      <c r="G143" s="401">
        <f t="shared" si="18"/>
        <v>6.7999999999999996E-3</v>
      </c>
      <c r="H143" s="380">
        <f t="shared" si="19"/>
        <v>178083.42656580859</v>
      </c>
      <c r="I143" s="377">
        <f t="shared" si="15"/>
        <v>527065.98966729944</v>
      </c>
      <c r="J143" s="143"/>
      <c r="K143" s="143"/>
      <c r="L143" s="142"/>
      <c r="M143" s="142"/>
      <c r="N143" s="142"/>
      <c r="O143" s="142"/>
      <c r="P143" s="142"/>
      <c r="Q143" s="142"/>
      <c r="R143" s="142"/>
      <c r="S143" s="142"/>
      <c r="T143" s="142"/>
      <c r="U143" s="142"/>
      <c r="V143" s="142"/>
      <c r="W143" s="142"/>
      <c r="X143" s="142"/>
      <c r="Y143" s="142"/>
      <c r="Z143" s="142"/>
      <c r="AA143" s="142"/>
      <c r="AB143" s="142"/>
      <c r="AC143" s="143"/>
    </row>
    <row r="144" spans="1:29" ht="13.5">
      <c r="A144" s="263"/>
      <c r="B144" s="263"/>
      <c r="C144" s="263"/>
      <c r="D144" s="143" t="str">
        <f t="shared" si="14"/>
        <v>Mar</v>
      </c>
      <c r="E144" s="143" t="str">
        <f>+E143</f>
        <v>Year 3</v>
      </c>
      <c r="F144" s="380">
        <f t="shared" si="17"/>
        <v>527065.98966729944</v>
      </c>
      <c r="G144" s="401">
        <f t="shared" si="18"/>
        <v>6.7999999999999996E-3</v>
      </c>
      <c r="H144" s="380">
        <f t="shared" si="19"/>
        <v>178083.42656580859</v>
      </c>
      <c r="I144" s="377">
        <f t="shared" si="15"/>
        <v>352566.61183122848</v>
      </c>
      <c r="J144" s="143"/>
      <c r="K144" s="143"/>
      <c r="L144" s="142"/>
      <c r="M144" s="142"/>
      <c r="N144" s="142"/>
      <c r="O144" s="142"/>
      <c r="P144" s="142"/>
      <c r="Q144" s="142"/>
      <c r="R144" s="142"/>
      <c r="S144" s="142"/>
      <c r="T144" s="142"/>
      <c r="U144" s="142"/>
      <c r="V144" s="142"/>
      <c r="W144" s="142"/>
      <c r="X144" s="142"/>
      <c r="Y144" s="142"/>
      <c r="Z144" s="142"/>
      <c r="AA144" s="142"/>
      <c r="AB144" s="142"/>
      <c r="AC144" s="143"/>
    </row>
    <row r="145" spans="1:29" ht="13.5">
      <c r="A145" s="263"/>
      <c r="B145" s="263"/>
      <c r="C145" s="263"/>
      <c r="D145" s="143" t="str">
        <f t="shared" si="14"/>
        <v>Apr</v>
      </c>
      <c r="E145" s="143" t="str">
        <f>+E144</f>
        <v>Year 3</v>
      </c>
      <c r="F145" s="380">
        <f t="shared" si="17"/>
        <v>352566.61183122848</v>
      </c>
      <c r="G145" s="401">
        <f t="shared" si="18"/>
        <v>6.7999999999999996E-3</v>
      </c>
      <c r="H145" s="380">
        <f t="shared" si="19"/>
        <v>178083.42656580859</v>
      </c>
      <c r="I145" s="377">
        <f t="shared" si="15"/>
        <v>176880.63822587224</v>
      </c>
      <c r="J145" s="143"/>
      <c r="K145" s="143"/>
      <c r="L145" s="142"/>
      <c r="M145" s="142"/>
      <c r="N145" s="142"/>
      <c r="O145" s="142"/>
      <c r="P145" s="142"/>
      <c r="Q145" s="142"/>
      <c r="R145" s="142"/>
      <c r="S145" s="142"/>
      <c r="T145" s="142"/>
      <c r="U145" s="142"/>
      <c r="V145" s="142"/>
      <c r="W145" s="142"/>
      <c r="X145" s="142"/>
      <c r="Y145" s="142"/>
      <c r="Z145" s="142"/>
      <c r="AA145" s="142"/>
      <c r="AB145" s="142"/>
      <c r="AC145" s="143"/>
    </row>
    <row r="146" spans="1:29" ht="13.5">
      <c r="A146" s="263"/>
      <c r="B146" s="263"/>
      <c r="C146" s="263"/>
      <c r="D146" s="143" t="str">
        <f t="shared" si="14"/>
        <v>May</v>
      </c>
      <c r="E146" s="143" t="str">
        <f>+E145</f>
        <v>Year 3</v>
      </c>
      <c r="F146" s="380">
        <f t="shared" si="17"/>
        <v>176880.63822587224</v>
      </c>
      <c r="G146" s="401">
        <f t="shared" si="18"/>
        <v>6.7999999999999996E-3</v>
      </c>
      <c r="H146" s="380">
        <f t="shared" si="19"/>
        <v>178083.42656580859</v>
      </c>
      <c r="I146" s="377">
        <f t="shared" si="15"/>
        <v>-4.0745362639427185E-10</v>
      </c>
      <c r="J146" s="143"/>
      <c r="K146" s="143"/>
      <c r="L146" s="142"/>
      <c r="M146" s="142"/>
      <c r="N146" s="142"/>
      <c r="O146" s="142"/>
      <c r="P146" s="142"/>
      <c r="Q146" s="142"/>
      <c r="R146" s="142"/>
      <c r="S146" s="142"/>
      <c r="T146" s="142"/>
      <c r="U146" s="142"/>
      <c r="V146" s="142"/>
      <c r="W146" s="142"/>
      <c r="X146" s="142"/>
      <c r="Y146" s="142"/>
      <c r="Z146" s="142"/>
      <c r="AA146" s="142"/>
      <c r="AB146" s="142"/>
      <c r="AC146" s="143"/>
    </row>
    <row r="147" spans="1:29" ht="13.5">
      <c r="A147" s="263"/>
      <c r="B147" s="263"/>
      <c r="C147" s="263"/>
      <c r="D147" s="143" t="s">
        <v>312</v>
      </c>
      <c r="E147" s="143"/>
      <c r="F147" s="143"/>
      <c r="G147" s="143"/>
      <c r="H147" s="380">
        <f>SUM(H135:H146)</f>
        <v>2137001.1187897036</v>
      </c>
      <c r="I147" s="143"/>
      <c r="J147" s="143"/>
      <c r="K147" s="143"/>
      <c r="L147" s="142"/>
      <c r="M147" s="142"/>
      <c r="N147" s="142"/>
      <c r="O147" s="142"/>
      <c r="P147" s="142"/>
      <c r="Q147" s="142"/>
      <c r="R147" s="142"/>
      <c r="S147" s="142"/>
      <c r="T147" s="142"/>
      <c r="U147" s="142"/>
      <c r="V147" s="142"/>
      <c r="W147" s="142"/>
      <c r="X147" s="142"/>
      <c r="Y147" s="142"/>
      <c r="Z147" s="142"/>
      <c r="AA147" s="142"/>
      <c r="AB147" s="142"/>
      <c r="AC147" s="143"/>
    </row>
    <row r="148" spans="1:29" ht="13.5">
      <c r="A148" s="263"/>
      <c r="B148" s="263"/>
      <c r="C148" s="263"/>
      <c r="D148" s="143"/>
      <c r="E148" s="143"/>
      <c r="F148" s="143"/>
      <c r="G148" s="143"/>
      <c r="H148" s="143"/>
      <c r="I148" s="143"/>
      <c r="J148" s="143"/>
      <c r="K148" s="143"/>
      <c r="L148" s="142"/>
      <c r="M148" s="142"/>
      <c r="N148" s="142"/>
      <c r="O148" s="142"/>
      <c r="P148" s="142"/>
      <c r="Q148" s="142"/>
      <c r="R148" s="142"/>
      <c r="S148" s="142"/>
      <c r="T148" s="142"/>
      <c r="U148" s="142"/>
      <c r="V148" s="142"/>
      <c r="W148" s="142"/>
      <c r="X148" s="142"/>
      <c r="Y148" s="142"/>
      <c r="Z148" s="142"/>
      <c r="AA148" s="142"/>
      <c r="AB148" s="142"/>
      <c r="AC148" s="143"/>
    </row>
    <row r="149" spans="1:29" ht="13.5">
      <c r="A149" s="198"/>
      <c r="B149" s="263"/>
      <c r="C149" s="263"/>
      <c r="D149" s="375" t="s">
        <v>22</v>
      </c>
      <c r="E149" s="263"/>
      <c r="F149" s="75"/>
      <c r="G149" s="263"/>
      <c r="H149" s="380">
        <f>+H147</f>
        <v>2137001.1187897036</v>
      </c>
      <c r="I149" s="263"/>
      <c r="J149" s="380"/>
      <c r="K149" s="143"/>
      <c r="L149" s="142"/>
      <c r="M149" s="142"/>
      <c r="N149" s="142"/>
      <c r="O149" s="142"/>
      <c r="P149" s="142"/>
      <c r="Q149" s="142"/>
      <c r="R149" s="142"/>
      <c r="S149" s="142"/>
      <c r="T149" s="142"/>
      <c r="U149" s="142"/>
      <c r="V149" s="142"/>
      <c r="W149" s="142"/>
      <c r="X149" s="142"/>
      <c r="Y149" s="142"/>
      <c r="Z149" s="142"/>
      <c r="AA149" s="142"/>
      <c r="AB149" s="142"/>
      <c r="AC149" s="143"/>
    </row>
    <row r="150" spans="1:29" ht="13.5">
      <c r="A150" s="198"/>
      <c r="B150" s="263"/>
      <c r="C150" s="263"/>
      <c r="D150" s="375" t="s">
        <v>208</v>
      </c>
      <c r="E150" s="263"/>
      <c r="F150" s="75"/>
      <c r="G150" s="263"/>
      <c r="H150" s="383">
        <f>+'ATT H-3F'!H259</f>
        <v>7419124.5696607027</v>
      </c>
      <c r="I150" s="379"/>
      <c r="J150" s="380"/>
      <c r="K150" s="143"/>
      <c r="L150" s="142"/>
      <c r="M150" s="142"/>
      <c r="N150" s="142"/>
      <c r="O150" s="142"/>
      <c r="P150" s="142"/>
      <c r="Q150" s="142"/>
      <c r="R150" s="142"/>
      <c r="S150" s="142"/>
      <c r="T150" s="142"/>
      <c r="U150" s="142"/>
      <c r="V150" s="142"/>
      <c r="W150" s="142"/>
      <c r="X150" s="142"/>
      <c r="Y150" s="142"/>
      <c r="Z150" s="142"/>
      <c r="AA150" s="142"/>
      <c r="AB150" s="142"/>
      <c r="AC150" s="143"/>
    </row>
    <row r="151" spans="1:29" ht="13.5">
      <c r="A151" s="198"/>
      <c r="B151" s="263"/>
      <c r="C151" s="263"/>
      <c r="D151" s="375" t="s">
        <v>256</v>
      </c>
      <c r="E151" s="263"/>
      <c r="F151" s="75"/>
      <c r="G151" s="263"/>
      <c r="H151" s="380">
        <f>+H149+H150</f>
        <v>9556125.6884504072</v>
      </c>
      <c r="I151" s="375"/>
      <c r="J151" s="380"/>
      <c r="K151" s="143"/>
      <c r="L151" s="142"/>
      <c r="M151" s="142"/>
      <c r="N151" s="142"/>
      <c r="O151" s="142"/>
      <c r="P151" s="142"/>
      <c r="Q151" s="142"/>
      <c r="R151" s="142"/>
      <c r="S151" s="142"/>
      <c r="T151" s="142"/>
      <c r="U151" s="142"/>
      <c r="V151" s="142"/>
      <c r="W151" s="142"/>
      <c r="X151" s="142"/>
      <c r="Y151" s="142"/>
      <c r="Z151" s="142"/>
      <c r="AA151" s="142"/>
      <c r="AB151" s="142"/>
      <c r="AC151" s="143"/>
    </row>
    <row r="152" spans="1:29" ht="13.5">
      <c r="A152" s="198"/>
      <c r="B152" s="263"/>
      <c r="C152" s="263"/>
      <c r="D152" s="383"/>
      <c r="E152" s="263"/>
      <c r="F152" s="75"/>
      <c r="G152" s="263"/>
      <c r="H152" s="380"/>
      <c r="I152" s="375"/>
      <c r="J152" s="380"/>
      <c r="K152" s="143"/>
      <c r="L152" s="142"/>
      <c r="M152" s="142"/>
      <c r="N152" s="142"/>
      <c r="O152" s="142"/>
      <c r="P152" s="142"/>
      <c r="Q152" s="142"/>
      <c r="R152" s="142"/>
      <c r="S152" s="142"/>
      <c r="T152" s="142"/>
      <c r="U152" s="142"/>
      <c r="V152" s="142"/>
      <c r="W152" s="142"/>
      <c r="X152" s="142"/>
      <c r="Y152" s="142"/>
      <c r="Z152" s="142"/>
      <c r="AA152" s="142"/>
      <c r="AB152" s="142"/>
      <c r="AC152" s="143"/>
    </row>
    <row r="153" spans="1:29" ht="13.5">
      <c r="A153" s="263"/>
      <c r="B153" s="263"/>
      <c r="C153" s="263"/>
      <c r="D153" s="383"/>
      <c r="E153" s="263"/>
      <c r="F153" s="380"/>
      <c r="G153" s="263"/>
      <c r="H153" s="380"/>
      <c r="I153" s="375"/>
      <c r="J153" s="380"/>
      <c r="K153" s="143"/>
      <c r="L153" s="142"/>
      <c r="M153" s="142"/>
      <c r="N153" s="142"/>
      <c r="O153" s="142"/>
      <c r="P153" s="142"/>
      <c r="Q153" s="142"/>
      <c r="R153" s="142"/>
      <c r="S153" s="142"/>
      <c r="T153" s="142"/>
      <c r="U153" s="142"/>
      <c r="V153" s="142"/>
      <c r="W153" s="142"/>
      <c r="X153" s="142"/>
      <c r="Y153" s="142"/>
      <c r="Z153" s="142"/>
      <c r="AA153" s="142"/>
      <c r="AB153" s="142"/>
      <c r="AC153" s="143"/>
    </row>
    <row r="154" spans="1:29" ht="13.5">
      <c r="A154" s="263">
        <f>+A20</f>
        <v>10</v>
      </c>
      <c r="B154" s="263" t="str">
        <f>+B20</f>
        <v>May</v>
      </c>
      <c r="C154" s="263" t="str">
        <f>+C20</f>
        <v>Year 3</v>
      </c>
      <c r="D154" s="375" t="str">
        <f>+D20</f>
        <v>Post results of Step 9 on PJM web site</v>
      </c>
      <c r="E154" s="143"/>
      <c r="F154" s="143"/>
      <c r="G154" s="143"/>
      <c r="H154" s="143"/>
      <c r="I154" s="375"/>
      <c r="J154" s="143"/>
      <c r="K154" s="143"/>
      <c r="L154" s="142"/>
      <c r="M154" s="142"/>
      <c r="N154" s="142"/>
      <c r="O154" s="142"/>
      <c r="P154" s="142"/>
      <c r="Q154" s="142"/>
      <c r="R154" s="142"/>
      <c r="S154" s="142"/>
      <c r="T154" s="142"/>
      <c r="U154" s="142"/>
      <c r="V154" s="142"/>
      <c r="W154" s="142"/>
      <c r="X154" s="142"/>
      <c r="Y154" s="142"/>
      <c r="Z154" s="142"/>
      <c r="AA154" s="142"/>
      <c r="AB154" s="142"/>
      <c r="AC154" s="143"/>
    </row>
    <row r="155" spans="1:29" ht="13.5">
      <c r="A155" s="263"/>
      <c r="B155" s="263"/>
      <c r="C155" s="263"/>
      <c r="D155" s="384">
        <f>H151</f>
        <v>9556125.6884504072</v>
      </c>
      <c r="E155" s="143" t="str">
        <f>+D52</f>
        <v>Post results of Step 3 on PJM web site</v>
      </c>
      <c r="F155" s="143"/>
      <c r="G155" s="143"/>
      <c r="H155" s="143"/>
      <c r="I155" s="143"/>
      <c r="J155" s="143"/>
      <c r="K155" s="143"/>
      <c r="L155" s="142"/>
      <c r="M155" s="142"/>
      <c r="N155" s="142"/>
      <c r="O155" s="142"/>
      <c r="P155" s="142"/>
      <c r="Q155" s="142"/>
      <c r="R155" s="142"/>
      <c r="S155" s="142"/>
      <c r="T155" s="142"/>
      <c r="U155" s="142"/>
      <c r="V155" s="142"/>
      <c r="W155" s="142"/>
      <c r="X155" s="142"/>
      <c r="Y155" s="142"/>
      <c r="Z155" s="142"/>
      <c r="AA155" s="142"/>
      <c r="AB155" s="142"/>
      <c r="AC155" s="143"/>
    </row>
    <row r="156" spans="1:29" ht="13.5">
      <c r="A156" s="263"/>
      <c r="B156" s="263"/>
      <c r="C156" s="263"/>
      <c r="D156" s="387"/>
      <c r="E156" s="383"/>
      <c r="F156" s="143"/>
      <c r="G156" s="143"/>
      <c r="H156" s="143"/>
      <c r="I156" s="143"/>
      <c r="J156" s="143"/>
      <c r="K156" s="143"/>
      <c r="L156" s="142"/>
      <c r="M156" s="142"/>
      <c r="N156" s="142"/>
      <c r="O156" s="142"/>
      <c r="P156" s="142"/>
      <c r="Q156" s="142"/>
      <c r="R156" s="142"/>
      <c r="S156" s="142"/>
      <c r="T156" s="142"/>
      <c r="U156" s="142"/>
      <c r="V156" s="142"/>
      <c r="W156" s="142"/>
      <c r="X156" s="142"/>
      <c r="Y156" s="142"/>
      <c r="Z156" s="142"/>
      <c r="AA156" s="142"/>
      <c r="AB156" s="142"/>
      <c r="AC156" s="143"/>
    </row>
    <row r="157" spans="1:29" ht="13.5">
      <c r="A157" s="263"/>
      <c r="B157" s="263"/>
      <c r="C157" s="263"/>
      <c r="D157" s="384"/>
      <c r="E157" s="143"/>
      <c r="F157" s="143"/>
      <c r="G157" s="143"/>
      <c r="H157" s="143"/>
      <c r="I157" s="143"/>
      <c r="J157" s="143"/>
      <c r="K157" s="143"/>
      <c r="L157" s="142"/>
      <c r="M157" s="142"/>
      <c r="N157" s="142"/>
      <c r="O157" s="142"/>
      <c r="P157" s="142"/>
      <c r="Q157" s="142"/>
      <c r="R157" s="142"/>
      <c r="S157" s="142"/>
      <c r="T157" s="142"/>
      <c r="U157" s="142"/>
      <c r="V157" s="142"/>
      <c r="W157" s="142"/>
      <c r="X157" s="142"/>
      <c r="Y157" s="142"/>
      <c r="Z157" s="142"/>
      <c r="AA157" s="142"/>
      <c r="AB157" s="142"/>
      <c r="AC157" s="143"/>
    </row>
    <row r="158" spans="1:29" ht="13.5">
      <c r="A158" s="263">
        <f>+A21</f>
        <v>11</v>
      </c>
      <c r="B158" s="263" t="str">
        <f>+B21</f>
        <v>June</v>
      </c>
      <c r="C158" s="263" t="str">
        <f>+C21</f>
        <v>Year 3</v>
      </c>
      <c r="D158" s="143" t="str">
        <f>+D21</f>
        <v>Results of Step 9 go into effect for the Rate Year 3 (e.g., June 1, 2026 - May 31, 2027)</v>
      </c>
      <c r="E158" s="143"/>
      <c r="F158" s="143"/>
      <c r="G158" s="143"/>
      <c r="H158" s="143"/>
      <c r="I158" s="143"/>
      <c r="J158" s="143"/>
      <c r="K158" s="143"/>
      <c r="L158" s="142"/>
      <c r="M158" s="142"/>
      <c r="N158" s="142"/>
      <c r="O158" s="142"/>
      <c r="P158" s="142"/>
      <c r="Q158" s="142"/>
      <c r="R158" s="142"/>
      <c r="S158" s="142"/>
      <c r="T158" s="142"/>
      <c r="U158" s="142"/>
      <c r="V158" s="142"/>
      <c r="W158" s="142"/>
      <c r="X158" s="142"/>
      <c r="Y158" s="142"/>
      <c r="Z158" s="142"/>
      <c r="AA158" s="142"/>
      <c r="AB158" s="142"/>
      <c r="AC158" s="143"/>
    </row>
    <row r="159" spans="1:29" ht="13.5">
      <c r="A159" s="263"/>
      <c r="B159" s="263"/>
      <c r="C159" s="263"/>
      <c r="D159" s="404">
        <f>+D155</f>
        <v>9556125.6884504072</v>
      </c>
      <c r="E159" s="143"/>
      <c r="F159" s="143"/>
      <c r="G159" s="143"/>
      <c r="H159" s="143"/>
      <c r="I159" s="143"/>
      <c r="J159" s="143"/>
      <c r="K159" s="143"/>
      <c r="L159" s="142"/>
      <c r="M159" s="142"/>
      <c r="N159" s="142"/>
      <c r="O159" s="142"/>
      <c r="P159" s="142"/>
      <c r="Q159" s="142"/>
      <c r="R159" s="142"/>
      <c r="S159" s="142"/>
      <c r="T159" s="142"/>
      <c r="U159" s="142"/>
      <c r="V159" s="142"/>
      <c r="W159" s="142"/>
      <c r="X159" s="142"/>
      <c r="Y159" s="142"/>
      <c r="Z159" s="142"/>
      <c r="AA159" s="142"/>
      <c r="AB159" s="142"/>
      <c r="AC159" s="143"/>
    </row>
    <row r="160" spans="1:29" ht="13.5">
      <c r="A160" s="263"/>
      <c r="B160" s="263"/>
      <c r="C160" s="263"/>
      <c r="D160" s="143"/>
      <c r="E160" s="143"/>
      <c r="F160" s="143"/>
      <c r="G160" s="143"/>
      <c r="H160" s="143"/>
      <c r="I160" s="143"/>
      <c r="J160" s="143"/>
      <c r="K160" s="143"/>
      <c r="L160" s="142"/>
      <c r="M160" s="142"/>
      <c r="N160" s="142"/>
      <c r="O160" s="142"/>
      <c r="P160" s="142"/>
      <c r="Q160" s="142"/>
      <c r="R160" s="142"/>
      <c r="S160" s="142"/>
      <c r="T160" s="142"/>
      <c r="U160" s="142"/>
      <c r="V160" s="142"/>
      <c r="W160" s="142"/>
      <c r="X160" s="142"/>
      <c r="Y160" s="142"/>
      <c r="Z160" s="142"/>
      <c r="AA160" s="142"/>
      <c r="AB160" s="142"/>
      <c r="AC160" s="143"/>
    </row>
    <row r="161" spans="1:29" ht="13.5">
      <c r="A161" s="263"/>
      <c r="B161" s="143"/>
      <c r="C161" s="263"/>
      <c r="D161" s="383"/>
      <c r="E161" s="143"/>
      <c r="F161" s="143"/>
      <c r="G161" s="143"/>
      <c r="H161" s="143"/>
      <c r="I161" s="143"/>
      <c r="J161" s="143"/>
      <c r="K161" s="143"/>
      <c r="L161" s="142"/>
      <c r="M161" s="142"/>
      <c r="N161" s="142"/>
      <c r="O161" s="142"/>
      <c r="P161" s="142"/>
      <c r="Q161" s="142"/>
      <c r="R161" s="142"/>
      <c r="S161" s="142"/>
      <c r="T161" s="142"/>
      <c r="U161" s="142"/>
      <c r="V161" s="142"/>
      <c r="W161" s="142"/>
      <c r="X161" s="142"/>
      <c r="Y161" s="142"/>
      <c r="Z161" s="142"/>
      <c r="AA161" s="142"/>
      <c r="AB161" s="142"/>
      <c r="AC161" s="143"/>
    </row>
    <row r="162" spans="1:29" ht="13.5">
      <c r="A162" s="263"/>
      <c r="B162" s="263"/>
      <c r="C162" s="263"/>
      <c r="D162" s="143"/>
      <c r="E162" s="143"/>
      <c r="F162" s="143"/>
      <c r="G162" s="143"/>
      <c r="H162" s="143"/>
      <c r="I162" s="143"/>
      <c r="J162" s="143"/>
      <c r="K162" s="143"/>
      <c r="L162" s="142"/>
      <c r="M162" s="142"/>
      <c r="N162" s="142"/>
      <c r="O162" s="142"/>
      <c r="P162" s="142"/>
      <c r="Q162" s="142"/>
      <c r="R162" s="142"/>
      <c r="S162" s="142"/>
      <c r="T162" s="142"/>
      <c r="U162" s="142"/>
      <c r="V162" s="142"/>
      <c r="W162" s="142"/>
      <c r="X162" s="142"/>
      <c r="Y162" s="142"/>
      <c r="Z162" s="142"/>
      <c r="AA162" s="142"/>
      <c r="AB162" s="142"/>
      <c r="AC162" s="143"/>
    </row>
    <row r="163" spans="1:29" ht="13.5">
      <c r="A163" s="263"/>
      <c r="B163" s="263"/>
      <c r="C163" s="263"/>
      <c r="D163" s="143"/>
      <c r="E163" s="143"/>
      <c r="F163" s="143"/>
      <c r="G163" s="143"/>
      <c r="H163" s="143"/>
      <c r="I163" s="143"/>
      <c r="J163" s="143"/>
      <c r="K163" s="143"/>
      <c r="L163" s="142"/>
      <c r="M163" s="142"/>
      <c r="N163" s="142"/>
      <c r="O163" s="142"/>
      <c r="P163" s="142"/>
      <c r="Q163" s="142"/>
      <c r="R163" s="142"/>
      <c r="S163" s="142"/>
      <c r="T163" s="142"/>
      <c r="U163" s="142"/>
      <c r="V163" s="142"/>
      <c r="W163" s="142"/>
      <c r="X163" s="142"/>
      <c r="Y163" s="142"/>
      <c r="Z163" s="142"/>
      <c r="AA163" s="142"/>
      <c r="AB163" s="142"/>
      <c r="AC163" s="143"/>
    </row>
    <row r="164" spans="1:29" ht="13.5">
      <c r="A164" s="263"/>
      <c r="B164" s="263"/>
      <c r="C164" s="263"/>
      <c r="D164" s="143"/>
      <c r="E164" s="143"/>
      <c r="F164" s="143"/>
      <c r="G164" s="143"/>
      <c r="H164" s="143"/>
      <c r="I164" s="143"/>
      <c r="J164" s="143"/>
      <c r="K164" s="143"/>
      <c r="L164" s="142"/>
      <c r="M164" s="142"/>
      <c r="N164" s="142"/>
      <c r="O164" s="142"/>
      <c r="P164" s="142"/>
      <c r="Q164" s="142"/>
      <c r="R164" s="142"/>
      <c r="S164" s="142"/>
      <c r="T164" s="142"/>
      <c r="U164" s="142"/>
      <c r="V164" s="142"/>
      <c r="W164" s="142"/>
      <c r="X164" s="142"/>
      <c r="Y164" s="142"/>
      <c r="Z164" s="142"/>
      <c r="AA164" s="142"/>
      <c r="AB164" s="142"/>
      <c r="AC164" s="143"/>
    </row>
    <row r="165" spans="1:29" ht="13.5">
      <c r="A165" s="263"/>
      <c r="B165" s="263"/>
      <c r="C165" s="263"/>
      <c r="D165" s="143"/>
      <c r="E165" s="143"/>
      <c r="F165" s="143"/>
      <c r="G165" s="143"/>
      <c r="H165" s="143"/>
      <c r="I165" s="143"/>
      <c r="J165" s="143"/>
      <c r="K165" s="143"/>
      <c r="L165" s="142"/>
      <c r="M165" s="142"/>
      <c r="N165" s="142"/>
      <c r="O165" s="142"/>
      <c r="P165" s="142"/>
      <c r="Q165" s="142"/>
      <c r="R165" s="142"/>
      <c r="S165" s="142"/>
      <c r="T165" s="142"/>
      <c r="U165" s="142"/>
      <c r="V165" s="142"/>
      <c r="W165" s="142"/>
      <c r="X165" s="142"/>
      <c r="Y165" s="142"/>
      <c r="Z165" s="142"/>
      <c r="AA165" s="142"/>
      <c r="AB165" s="142"/>
      <c r="AC165" s="143"/>
    </row>
    <row r="166" spans="1:29" ht="13.5">
      <c r="A166" s="263"/>
      <c r="B166" s="263"/>
      <c r="C166" s="263"/>
      <c r="D166" s="143"/>
      <c r="E166" s="143"/>
      <c r="F166" s="143"/>
      <c r="G166" s="143"/>
      <c r="H166" s="143"/>
      <c r="I166" s="143"/>
      <c r="J166" s="143"/>
      <c r="K166" s="143"/>
      <c r="L166" s="142"/>
      <c r="M166" s="142"/>
      <c r="N166" s="142"/>
      <c r="O166" s="142"/>
      <c r="P166" s="142"/>
      <c r="Q166" s="142"/>
      <c r="R166" s="142"/>
      <c r="S166" s="142"/>
      <c r="T166" s="142"/>
      <c r="U166" s="142"/>
      <c r="V166" s="142"/>
      <c r="W166" s="142"/>
      <c r="X166" s="142"/>
      <c r="Y166" s="142"/>
      <c r="Z166" s="142"/>
      <c r="AA166" s="142"/>
      <c r="AB166" s="142"/>
      <c r="AC166" s="143"/>
    </row>
    <row r="167" spans="1:29" ht="13.5">
      <c r="A167" s="263"/>
      <c r="B167" s="263"/>
      <c r="C167" s="263"/>
      <c r="D167" s="143"/>
      <c r="E167" s="143"/>
      <c r="F167" s="143"/>
      <c r="G167" s="143"/>
      <c r="H167" s="143"/>
      <c r="I167" s="143"/>
      <c r="J167" s="143"/>
      <c r="K167" s="143"/>
      <c r="L167" s="142"/>
      <c r="M167" s="142"/>
      <c r="N167" s="142"/>
      <c r="O167" s="142"/>
      <c r="P167" s="142"/>
      <c r="Q167" s="142"/>
      <c r="R167" s="142"/>
      <c r="S167" s="142"/>
      <c r="T167" s="142"/>
      <c r="U167" s="142"/>
      <c r="V167" s="142"/>
      <c r="W167" s="142"/>
      <c r="X167" s="142"/>
      <c r="Y167" s="142"/>
      <c r="Z167" s="142"/>
      <c r="AA167" s="142"/>
      <c r="AB167" s="142"/>
      <c r="AC167" s="143"/>
    </row>
    <row r="168" spans="1:29" ht="13.5">
      <c r="A168" s="263"/>
      <c r="B168" s="263"/>
      <c r="C168" s="263"/>
      <c r="D168" s="143"/>
      <c r="E168" s="143"/>
      <c r="F168" s="143"/>
      <c r="G168" s="143"/>
      <c r="H168" s="143"/>
      <c r="I168" s="143"/>
      <c r="J168" s="143"/>
      <c r="K168" s="143"/>
      <c r="L168" s="142"/>
      <c r="M168" s="142"/>
      <c r="N168" s="142"/>
      <c r="O168" s="142"/>
      <c r="P168" s="142"/>
      <c r="Q168" s="142"/>
      <c r="R168" s="142"/>
      <c r="S168" s="142"/>
      <c r="T168" s="142"/>
      <c r="U168" s="142"/>
      <c r="V168" s="142"/>
      <c r="W168" s="142"/>
      <c r="X168" s="142"/>
      <c r="Y168" s="142"/>
      <c r="Z168" s="142"/>
      <c r="AA168" s="142"/>
      <c r="AB168" s="142"/>
      <c r="AC168" s="143"/>
    </row>
    <row r="169" spans="1:29" ht="13.5">
      <c r="A169" s="263"/>
      <c r="B169" s="263"/>
      <c r="C169" s="263"/>
      <c r="D169" s="143"/>
      <c r="E169" s="143"/>
      <c r="F169" s="143"/>
      <c r="G169" s="143"/>
      <c r="H169" s="143"/>
      <c r="I169" s="143"/>
      <c r="J169" s="143"/>
      <c r="K169" s="143"/>
      <c r="L169" s="142"/>
      <c r="M169" s="142"/>
      <c r="N169" s="142"/>
      <c r="O169" s="142"/>
      <c r="P169" s="142"/>
      <c r="Q169" s="142"/>
      <c r="R169" s="142"/>
      <c r="S169" s="142"/>
      <c r="T169" s="142"/>
      <c r="U169" s="142"/>
      <c r="V169" s="142"/>
      <c r="W169" s="142"/>
      <c r="X169" s="142"/>
      <c r="Y169" s="142"/>
      <c r="Z169" s="142"/>
      <c r="AA169" s="142"/>
      <c r="AB169" s="142"/>
      <c r="AC169" s="143"/>
    </row>
    <row r="170" spans="1:29" ht="13.5">
      <c r="A170" s="263"/>
      <c r="B170" s="263"/>
      <c r="C170" s="263"/>
      <c r="D170" s="143"/>
      <c r="E170" s="143"/>
      <c r="F170" s="143"/>
      <c r="G170" s="143"/>
      <c r="H170" s="143"/>
      <c r="I170" s="143"/>
      <c r="J170" s="143"/>
      <c r="K170" s="143"/>
      <c r="L170" s="142"/>
      <c r="M170" s="142"/>
      <c r="N170" s="142"/>
      <c r="O170" s="142"/>
      <c r="P170" s="142"/>
      <c r="Q170" s="142"/>
      <c r="R170" s="142"/>
      <c r="S170" s="142"/>
      <c r="T170" s="142"/>
      <c r="U170" s="142"/>
      <c r="V170" s="142"/>
      <c r="W170" s="142"/>
      <c r="X170" s="142"/>
      <c r="Y170" s="142"/>
      <c r="Z170" s="142"/>
      <c r="AA170" s="142"/>
      <c r="AB170" s="142"/>
      <c r="AC170" s="143"/>
    </row>
    <row r="171" spans="1:29" ht="13.5">
      <c r="A171" s="263"/>
      <c r="B171" s="263"/>
      <c r="C171" s="263"/>
      <c r="D171" s="143"/>
      <c r="E171" s="143"/>
      <c r="F171" s="143"/>
      <c r="G171" s="143"/>
      <c r="H171" s="143"/>
      <c r="I171" s="143"/>
      <c r="J171" s="143"/>
      <c r="K171" s="143"/>
      <c r="L171" s="142"/>
      <c r="M171" s="142"/>
      <c r="N171" s="142"/>
      <c r="O171" s="142"/>
      <c r="P171" s="142"/>
      <c r="Q171" s="142"/>
      <c r="R171" s="142"/>
      <c r="S171" s="142"/>
      <c r="T171" s="142"/>
      <c r="U171" s="142"/>
      <c r="V171" s="142"/>
      <c r="W171" s="142"/>
      <c r="X171" s="142"/>
      <c r="Y171" s="142"/>
      <c r="Z171" s="142"/>
      <c r="AA171" s="142"/>
      <c r="AB171" s="142"/>
      <c r="AC171" s="143"/>
    </row>
    <row r="172" spans="1:29" ht="13.5">
      <c r="A172" s="263"/>
      <c r="B172" s="263"/>
      <c r="C172" s="263"/>
      <c r="D172" s="143"/>
      <c r="E172" s="143"/>
      <c r="F172" s="143"/>
      <c r="G172" s="143"/>
      <c r="H172" s="143"/>
      <c r="I172" s="143"/>
      <c r="J172" s="143"/>
      <c r="K172" s="143"/>
      <c r="L172" s="142"/>
      <c r="M172" s="142"/>
      <c r="N172" s="142"/>
      <c r="O172" s="142"/>
      <c r="P172" s="142"/>
      <c r="Q172" s="142"/>
      <c r="R172" s="142"/>
      <c r="S172" s="142"/>
      <c r="T172" s="142"/>
      <c r="U172" s="142"/>
      <c r="V172" s="142"/>
      <c r="W172" s="142"/>
      <c r="X172" s="142"/>
      <c r="Y172" s="142"/>
      <c r="Z172" s="142"/>
      <c r="AA172" s="142"/>
      <c r="AB172" s="142"/>
      <c r="AC172" s="143"/>
    </row>
    <row r="173" spans="1:29" ht="13.5">
      <c r="A173" s="263"/>
      <c r="B173" s="263"/>
      <c r="C173" s="263"/>
      <c r="D173" s="143"/>
      <c r="E173" s="143"/>
      <c r="F173" s="143"/>
      <c r="G173" s="143"/>
      <c r="H173" s="143"/>
      <c r="I173" s="143"/>
      <c r="J173" s="143"/>
      <c r="K173" s="143"/>
      <c r="L173" s="142"/>
      <c r="M173" s="142"/>
      <c r="N173" s="142"/>
      <c r="O173" s="142"/>
      <c r="P173" s="142"/>
      <c r="Q173" s="142"/>
      <c r="R173" s="142"/>
      <c r="S173" s="142"/>
      <c r="T173" s="142"/>
      <c r="U173" s="142"/>
      <c r="V173" s="142"/>
      <c r="W173" s="142"/>
      <c r="X173" s="142"/>
      <c r="Y173" s="142"/>
      <c r="Z173" s="142"/>
      <c r="AA173" s="142"/>
      <c r="AB173" s="142"/>
      <c r="AC173" s="143"/>
    </row>
    <row r="174" spans="1:29" ht="13.5">
      <c r="A174" s="263"/>
      <c r="B174" s="263"/>
      <c r="C174" s="263"/>
      <c r="D174" s="143"/>
      <c r="E174" s="143"/>
      <c r="F174" s="143"/>
      <c r="G174" s="143"/>
      <c r="H174" s="143"/>
      <c r="I174" s="143"/>
      <c r="J174" s="143"/>
      <c r="K174" s="143"/>
      <c r="L174" s="142"/>
      <c r="M174" s="142"/>
      <c r="N174" s="142"/>
      <c r="O174" s="142"/>
      <c r="P174" s="142"/>
      <c r="Q174" s="142"/>
      <c r="R174" s="142"/>
      <c r="S174" s="142"/>
      <c r="T174" s="142"/>
      <c r="U174" s="142"/>
      <c r="V174" s="142"/>
      <c r="W174" s="142"/>
      <c r="X174" s="142"/>
      <c r="Y174" s="142"/>
      <c r="Z174" s="142"/>
      <c r="AA174" s="142"/>
      <c r="AB174" s="142"/>
      <c r="AC174" s="143"/>
    </row>
    <row r="175" spans="1:29" ht="13.5">
      <c r="A175" s="263"/>
      <c r="B175" s="263"/>
      <c r="C175" s="263"/>
      <c r="D175" s="143"/>
      <c r="E175" s="143"/>
      <c r="F175" s="143"/>
      <c r="G175" s="143"/>
      <c r="H175" s="143"/>
      <c r="I175" s="143"/>
      <c r="J175" s="143"/>
      <c r="K175" s="143"/>
      <c r="L175" s="142"/>
      <c r="M175" s="142"/>
      <c r="N175" s="142"/>
      <c r="O175" s="142"/>
      <c r="P175" s="142"/>
      <c r="Q175" s="142"/>
      <c r="R175" s="142"/>
      <c r="S175" s="142"/>
      <c r="T175" s="142"/>
      <c r="U175" s="142"/>
      <c r="V175" s="142"/>
      <c r="W175" s="142"/>
      <c r="X175" s="142"/>
      <c r="Y175" s="142"/>
      <c r="Z175" s="142"/>
      <c r="AA175" s="142"/>
      <c r="AB175" s="142"/>
      <c r="AC175" s="143"/>
    </row>
    <row r="176" spans="1:29" ht="13.5">
      <c r="A176" s="263"/>
      <c r="B176" s="263"/>
      <c r="C176" s="263"/>
      <c r="D176" s="143"/>
      <c r="E176" s="143"/>
      <c r="F176" s="143"/>
      <c r="G176" s="143"/>
      <c r="H176" s="143"/>
      <c r="I176" s="143"/>
      <c r="J176" s="143"/>
      <c r="K176" s="143"/>
      <c r="L176" s="142"/>
      <c r="M176" s="142"/>
      <c r="N176" s="142"/>
      <c r="O176" s="142"/>
      <c r="P176" s="142"/>
      <c r="Q176" s="142"/>
      <c r="R176" s="142"/>
      <c r="S176" s="142"/>
      <c r="T176" s="142"/>
      <c r="U176" s="142"/>
      <c r="V176" s="142"/>
      <c r="W176" s="142"/>
      <c r="X176" s="142"/>
      <c r="Y176" s="142"/>
      <c r="Z176" s="142"/>
      <c r="AA176" s="142"/>
      <c r="AB176" s="142"/>
      <c r="AC176" s="143"/>
    </row>
    <row r="177" spans="1:29" ht="15.75">
      <c r="A177" s="5"/>
      <c r="B177" s="263"/>
      <c r="C177" s="263"/>
      <c r="D177" s="143"/>
      <c r="E177" s="143"/>
      <c r="F177" s="143"/>
      <c r="G177" s="143"/>
      <c r="H177" s="143"/>
      <c r="I177" s="143"/>
      <c r="J177" s="143"/>
      <c r="K177" s="143"/>
      <c r="L177" s="142"/>
      <c r="M177" s="142"/>
      <c r="N177" s="142"/>
      <c r="O177" s="142"/>
      <c r="P177" s="142"/>
      <c r="Q177" s="142"/>
      <c r="R177" s="142"/>
      <c r="S177" s="142"/>
      <c r="T177" s="142"/>
      <c r="U177" s="142"/>
      <c r="V177" s="142"/>
      <c r="W177" s="142"/>
      <c r="X177" s="142"/>
      <c r="Y177" s="142"/>
      <c r="Z177" s="142"/>
      <c r="AA177" s="142"/>
      <c r="AB177" s="142"/>
      <c r="AC177" s="143"/>
    </row>
    <row r="178" spans="1:29" ht="15.75">
      <c r="A178" s="5"/>
      <c r="B178" s="263"/>
      <c r="C178" s="263"/>
      <c r="D178" s="143"/>
      <c r="E178" s="143"/>
      <c r="F178" s="143"/>
      <c r="G178" s="143"/>
      <c r="H178" s="143"/>
      <c r="I178" s="143"/>
      <c r="J178" s="143"/>
      <c r="K178" s="143"/>
      <c r="L178" s="142"/>
      <c r="M178" s="142"/>
      <c r="N178" s="142"/>
      <c r="O178" s="142"/>
      <c r="P178" s="142"/>
      <c r="Q178" s="142"/>
      <c r="R178" s="142"/>
      <c r="S178" s="142"/>
      <c r="T178" s="142"/>
      <c r="U178" s="142"/>
      <c r="V178" s="142"/>
      <c r="W178" s="142"/>
      <c r="X178" s="142"/>
      <c r="Y178" s="142"/>
      <c r="Z178" s="142"/>
      <c r="AA178" s="142"/>
      <c r="AB178" s="142"/>
      <c r="AC178" s="143"/>
    </row>
    <row r="179" spans="1:29" ht="15.75">
      <c r="A179" s="5"/>
      <c r="B179" s="5"/>
      <c r="C179" s="5"/>
      <c r="D179" s="6"/>
      <c r="E179" s="6"/>
      <c r="F179" s="6"/>
      <c r="G179" s="6"/>
      <c r="H179" s="6"/>
      <c r="I179" s="6"/>
      <c r="J179" s="6"/>
      <c r="K179" s="6"/>
      <c r="L179" s="135"/>
      <c r="M179" s="135"/>
      <c r="N179" s="135"/>
      <c r="O179" s="135"/>
      <c r="P179" s="135"/>
      <c r="Q179" s="135"/>
      <c r="R179" s="135"/>
      <c r="S179" s="135"/>
      <c r="T179" s="135"/>
      <c r="U179" s="135"/>
      <c r="V179" s="135"/>
      <c r="W179" s="135"/>
      <c r="X179" s="135"/>
      <c r="Y179" s="135"/>
      <c r="Z179" s="135"/>
      <c r="AA179" s="135"/>
      <c r="AB179" s="135"/>
    </row>
    <row r="180" spans="1:29" ht="15.75">
      <c r="A180" s="5"/>
      <c r="B180" s="5"/>
      <c r="C180" s="5"/>
      <c r="D180" s="6"/>
      <c r="E180" s="6"/>
      <c r="F180" s="6"/>
      <c r="G180" s="6"/>
      <c r="H180" s="6"/>
      <c r="I180" s="6"/>
      <c r="J180" s="6"/>
      <c r="K180" s="6"/>
      <c r="L180" s="135"/>
      <c r="M180" s="135"/>
      <c r="N180" s="135"/>
      <c r="O180" s="135"/>
      <c r="P180" s="135"/>
      <c r="Q180" s="135"/>
      <c r="R180" s="135"/>
      <c r="S180" s="135"/>
      <c r="T180" s="135"/>
      <c r="U180" s="135"/>
      <c r="V180" s="135"/>
      <c r="W180" s="135"/>
      <c r="X180" s="135"/>
      <c r="Y180" s="135"/>
      <c r="Z180" s="135"/>
      <c r="AA180" s="135"/>
      <c r="AB180" s="135"/>
    </row>
    <row r="181" spans="1:29" ht="15.75">
      <c r="A181" s="5"/>
      <c r="B181" s="5"/>
      <c r="C181" s="5"/>
      <c r="D181" s="6"/>
      <c r="E181" s="6"/>
      <c r="F181" s="6"/>
      <c r="G181" s="6"/>
      <c r="H181" s="6"/>
      <c r="I181" s="6"/>
      <c r="J181" s="6"/>
      <c r="K181" s="6"/>
      <c r="L181" s="135"/>
      <c r="M181" s="135"/>
      <c r="N181" s="135"/>
      <c r="O181" s="135"/>
      <c r="P181" s="135"/>
      <c r="Q181" s="135"/>
      <c r="R181" s="135"/>
      <c r="S181" s="135"/>
      <c r="T181" s="135"/>
      <c r="U181" s="135"/>
      <c r="V181" s="135"/>
      <c r="W181" s="135"/>
      <c r="X181" s="135"/>
      <c r="Y181" s="135"/>
      <c r="Z181" s="135"/>
      <c r="AA181" s="135"/>
      <c r="AB181" s="135"/>
    </row>
    <row r="182" spans="1:29" ht="15.75">
      <c r="A182" s="5"/>
      <c r="B182" s="5"/>
      <c r="C182" s="5"/>
      <c r="D182" s="6"/>
      <c r="E182" s="6"/>
      <c r="F182" s="6"/>
      <c r="G182" s="6"/>
      <c r="H182" s="6"/>
      <c r="I182" s="6"/>
      <c r="J182" s="6"/>
      <c r="K182" s="6"/>
      <c r="L182" s="135"/>
      <c r="M182" s="135"/>
      <c r="N182" s="135"/>
      <c r="O182" s="135"/>
      <c r="P182" s="135"/>
      <c r="Q182" s="135"/>
      <c r="R182" s="135"/>
      <c r="S182" s="135"/>
      <c r="T182" s="135"/>
      <c r="U182" s="135"/>
      <c r="V182" s="135"/>
      <c r="W182" s="135"/>
      <c r="X182" s="135"/>
      <c r="Y182" s="135"/>
      <c r="Z182" s="135"/>
      <c r="AA182" s="135"/>
      <c r="AB182" s="135"/>
    </row>
    <row r="183" spans="1:29" ht="15.75">
      <c r="A183" s="5"/>
      <c r="B183" s="5"/>
      <c r="C183" s="5"/>
      <c r="D183" s="6"/>
      <c r="E183" s="6"/>
      <c r="F183" s="6"/>
      <c r="G183" s="6"/>
      <c r="H183" s="6"/>
      <c r="I183" s="6"/>
      <c r="J183" s="6"/>
      <c r="K183" s="6"/>
      <c r="L183" s="135"/>
      <c r="M183" s="135"/>
      <c r="N183" s="135"/>
      <c r="O183" s="135"/>
      <c r="P183" s="135"/>
      <c r="Q183" s="135"/>
      <c r="R183" s="135"/>
      <c r="S183" s="135"/>
      <c r="T183" s="135"/>
      <c r="U183" s="135"/>
      <c r="V183" s="135"/>
      <c r="W183" s="135"/>
      <c r="X183" s="135"/>
      <c r="Y183" s="135"/>
      <c r="Z183" s="135"/>
      <c r="AA183" s="135"/>
      <c r="AB183" s="135"/>
    </row>
    <row r="184" spans="1:29" ht="15.75">
      <c r="A184" s="5"/>
      <c r="B184" s="5"/>
      <c r="C184" s="5"/>
      <c r="D184" s="6"/>
      <c r="E184" s="6"/>
      <c r="F184" s="6"/>
      <c r="G184" s="6"/>
      <c r="H184" s="6"/>
      <c r="I184" s="6"/>
      <c r="J184" s="6"/>
      <c r="K184" s="6"/>
      <c r="L184" s="135"/>
      <c r="M184" s="135"/>
      <c r="N184" s="135"/>
      <c r="O184" s="135"/>
      <c r="P184" s="135"/>
      <c r="Q184" s="135"/>
      <c r="R184" s="135"/>
      <c r="S184" s="135"/>
      <c r="T184" s="135"/>
      <c r="U184" s="135"/>
      <c r="V184" s="135"/>
      <c r="W184" s="135"/>
      <c r="X184" s="135"/>
      <c r="Y184" s="135"/>
      <c r="Z184" s="135"/>
      <c r="AA184" s="135"/>
      <c r="AB184" s="135"/>
    </row>
    <row r="185" spans="1:29" ht="15.75">
      <c r="A185" s="5"/>
      <c r="B185" s="5"/>
      <c r="C185" s="5"/>
      <c r="D185" s="6"/>
      <c r="E185" s="6"/>
      <c r="F185" s="6"/>
      <c r="G185" s="6"/>
      <c r="H185" s="6"/>
      <c r="I185" s="6"/>
      <c r="J185" s="6"/>
      <c r="K185" s="6"/>
      <c r="L185" s="135"/>
      <c r="M185" s="135"/>
      <c r="N185" s="135"/>
      <c r="O185" s="135"/>
      <c r="P185" s="135"/>
      <c r="Q185" s="135"/>
      <c r="R185" s="135"/>
      <c r="S185" s="135"/>
      <c r="T185" s="135"/>
      <c r="U185" s="135"/>
      <c r="V185" s="135"/>
      <c r="W185" s="135"/>
      <c r="X185" s="135"/>
      <c r="Y185" s="135"/>
      <c r="Z185" s="135"/>
      <c r="AA185" s="135"/>
      <c r="AB185" s="135"/>
    </row>
    <row r="186" spans="1:29" ht="15.75">
      <c r="A186" s="5"/>
      <c r="B186" s="5"/>
      <c r="C186" s="5"/>
      <c r="D186" s="6"/>
      <c r="E186" s="6"/>
      <c r="F186" s="6"/>
      <c r="G186" s="6"/>
      <c r="H186" s="6"/>
      <c r="I186" s="6"/>
      <c r="J186" s="6"/>
      <c r="K186" s="6"/>
      <c r="L186" s="135"/>
      <c r="M186" s="135"/>
      <c r="N186" s="135"/>
      <c r="O186" s="135"/>
      <c r="P186" s="135"/>
      <c r="Q186" s="135"/>
      <c r="R186" s="135"/>
      <c r="S186" s="135"/>
      <c r="T186" s="135"/>
      <c r="U186" s="135"/>
      <c r="V186" s="135"/>
      <c r="W186" s="135"/>
      <c r="X186" s="135"/>
      <c r="Y186" s="135"/>
      <c r="Z186" s="135"/>
      <c r="AA186" s="135"/>
      <c r="AB186" s="135"/>
    </row>
    <row r="187" spans="1:29" ht="15.75">
      <c r="A187" s="5"/>
      <c r="B187" s="5"/>
      <c r="C187" s="5"/>
      <c r="D187" s="6"/>
      <c r="E187" s="6"/>
      <c r="F187" s="6"/>
      <c r="G187" s="6"/>
      <c r="H187" s="6"/>
      <c r="I187" s="6"/>
      <c r="J187" s="6"/>
      <c r="K187" s="6"/>
      <c r="L187" s="135"/>
      <c r="M187" s="135"/>
      <c r="N187" s="135"/>
      <c r="O187" s="135"/>
      <c r="P187" s="135"/>
      <c r="Q187" s="135"/>
      <c r="R187" s="135"/>
      <c r="S187" s="135"/>
      <c r="T187" s="135"/>
      <c r="U187" s="135"/>
      <c r="V187" s="135"/>
      <c r="W187" s="135"/>
      <c r="X187" s="135"/>
      <c r="Y187" s="135"/>
      <c r="Z187" s="135"/>
      <c r="AA187" s="135"/>
      <c r="AB187" s="135"/>
    </row>
    <row r="188" spans="1:29" ht="15.75">
      <c r="A188" s="5"/>
      <c r="B188" s="5"/>
      <c r="C188" s="5"/>
      <c r="D188" s="6"/>
      <c r="E188" s="6"/>
      <c r="F188" s="6"/>
      <c r="G188" s="6"/>
      <c r="H188" s="6"/>
      <c r="I188" s="6"/>
      <c r="J188" s="6"/>
      <c r="K188" s="6"/>
      <c r="L188" s="135"/>
      <c r="M188" s="135"/>
      <c r="N188" s="135"/>
      <c r="O188" s="135"/>
      <c r="P188" s="135"/>
      <c r="Q188" s="135"/>
      <c r="R188" s="135"/>
      <c r="S188" s="135"/>
      <c r="T188" s="135"/>
      <c r="U188" s="135"/>
      <c r="V188" s="135"/>
      <c r="W188" s="135"/>
      <c r="X188" s="135"/>
      <c r="Y188" s="135"/>
      <c r="Z188" s="135"/>
      <c r="AA188" s="135"/>
      <c r="AB188" s="135"/>
    </row>
    <row r="189" spans="1:29" ht="15.75">
      <c r="A189" s="5"/>
      <c r="B189" s="5"/>
      <c r="C189" s="5"/>
      <c r="D189" s="6"/>
      <c r="E189" s="6"/>
      <c r="F189" s="6"/>
      <c r="G189" s="6"/>
      <c r="H189" s="6"/>
      <c r="I189" s="6"/>
      <c r="J189" s="6"/>
      <c r="K189" s="6"/>
      <c r="L189" s="135"/>
      <c r="M189" s="135"/>
      <c r="N189" s="135"/>
      <c r="O189" s="135"/>
      <c r="P189" s="135"/>
      <c r="Q189" s="135"/>
      <c r="R189" s="135"/>
      <c r="S189" s="135"/>
      <c r="T189" s="135"/>
      <c r="U189" s="135"/>
      <c r="V189" s="135"/>
      <c r="W189" s="135"/>
      <c r="X189" s="135"/>
      <c r="Y189" s="135"/>
      <c r="Z189" s="135"/>
      <c r="AA189" s="135"/>
      <c r="AB189" s="135"/>
    </row>
    <row r="190" spans="1:29" ht="15.75">
      <c r="A190" s="5"/>
      <c r="B190" s="5"/>
      <c r="C190" s="5"/>
      <c r="D190" s="6"/>
      <c r="E190" s="6"/>
      <c r="F190" s="6"/>
      <c r="G190" s="6"/>
      <c r="H190" s="6"/>
      <c r="I190" s="6"/>
      <c r="J190" s="6"/>
      <c r="K190" s="6"/>
      <c r="L190" s="135"/>
      <c r="M190" s="135"/>
      <c r="N190" s="135"/>
      <c r="O190" s="135"/>
      <c r="P190" s="135"/>
      <c r="Q190" s="135"/>
      <c r="R190" s="135"/>
      <c r="S190" s="135"/>
      <c r="T190" s="135"/>
      <c r="U190" s="135"/>
      <c r="V190" s="135"/>
      <c r="W190" s="135"/>
      <c r="X190" s="135"/>
      <c r="Y190" s="135"/>
      <c r="Z190" s="135"/>
      <c r="AA190" s="135"/>
      <c r="AB190" s="135"/>
    </row>
    <row r="191" spans="1:29" ht="15.75">
      <c r="A191" s="5"/>
      <c r="B191" s="5"/>
      <c r="C191" s="5"/>
      <c r="D191" s="6"/>
      <c r="E191" s="6"/>
      <c r="F191" s="6"/>
      <c r="G191" s="6"/>
      <c r="H191" s="6"/>
      <c r="I191" s="6"/>
      <c r="J191" s="6"/>
      <c r="K191" s="6"/>
      <c r="L191" s="135"/>
      <c r="M191" s="135"/>
      <c r="N191" s="135"/>
      <c r="O191" s="135"/>
      <c r="P191" s="135"/>
      <c r="Q191" s="135"/>
      <c r="R191" s="135"/>
      <c r="S191" s="135"/>
      <c r="T191" s="135"/>
      <c r="U191" s="135"/>
      <c r="V191" s="135"/>
      <c r="W191" s="135"/>
      <c r="X191" s="135"/>
      <c r="Y191" s="135"/>
      <c r="Z191" s="135"/>
      <c r="AA191" s="135"/>
      <c r="AB191" s="135"/>
    </row>
    <row r="192" spans="1:29" ht="15.75">
      <c r="A192" s="5"/>
      <c r="B192" s="5"/>
      <c r="C192" s="5"/>
      <c r="D192" s="6"/>
      <c r="E192" s="6"/>
      <c r="F192" s="6"/>
      <c r="G192" s="6"/>
      <c r="H192" s="6"/>
      <c r="I192" s="6"/>
      <c r="J192" s="6"/>
      <c r="K192" s="6"/>
      <c r="L192" s="135"/>
      <c r="M192" s="135"/>
      <c r="N192" s="135"/>
      <c r="O192" s="135"/>
      <c r="P192" s="135"/>
      <c r="Q192" s="135"/>
      <c r="R192" s="135"/>
      <c r="S192" s="135"/>
      <c r="T192" s="135"/>
      <c r="U192" s="135"/>
      <c r="V192" s="135"/>
      <c r="W192" s="135"/>
      <c r="X192" s="135"/>
      <c r="Y192" s="135"/>
      <c r="Z192" s="135"/>
      <c r="AA192" s="135"/>
      <c r="AB192" s="135"/>
    </row>
    <row r="193" spans="1:28" ht="15.75">
      <c r="A193" s="5"/>
      <c r="B193" s="5"/>
      <c r="C193" s="5"/>
      <c r="D193" s="6"/>
      <c r="E193" s="6"/>
      <c r="F193" s="6"/>
      <c r="G193" s="6"/>
      <c r="H193" s="6"/>
      <c r="I193" s="6"/>
      <c r="J193" s="6"/>
      <c r="K193" s="6"/>
      <c r="L193" s="135"/>
      <c r="M193" s="135"/>
      <c r="N193" s="135"/>
      <c r="O193" s="135"/>
      <c r="P193" s="135"/>
      <c r="Q193" s="135"/>
      <c r="R193" s="135"/>
      <c r="S193" s="135"/>
      <c r="T193" s="135"/>
      <c r="U193" s="135"/>
      <c r="V193" s="135"/>
      <c r="W193" s="135"/>
      <c r="X193" s="135"/>
      <c r="Y193" s="135"/>
      <c r="Z193" s="135"/>
      <c r="AA193" s="135"/>
      <c r="AB193" s="135"/>
    </row>
    <row r="194" spans="1:28" ht="15.75">
      <c r="A194" s="5"/>
      <c r="B194" s="5"/>
      <c r="C194" s="5"/>
      <c r="D194" s="6"/>
      <c r="E194" s="6"/>
      <c r="F194" s="6"/>
      <c r="G194" s="6"/>
      <c r="H194" s="6"/>
      <c r="I194" s="6"/>
      <c r="J194" s="6"/>
      <c r="K194" s="6"/>
      <c r="L194" s="135"/>
      <c r="M194" s="135"/>
      <c r="N194" s="135"/>
      <c r="O194" s="135"/>
      <c r="P194" s="135"/>
      <c r="Q194" s="135"/>
      <c r="R194" s="135"/>
      <c r="S194" s="135"/>
      <c r="T194" s="135"/>
      <c r="U194" s="135"/>
      <c r="V194" s="135"/>
      <c r="W194" s="135"/>
      <c r="X194" s="135"/>
      <c r="Y194" s="135"/>
      <c r="Z194" s="135"/>
      <c r="AA194" s="135"/>
      <c r="AB194" s="135"/>
    </row>
    <row r="195" spans="1:28" ht="15.75">
      <c r="A195" s="5"/>
      <c r="B195" s="5"/>
      <c r="C195" s="5"/>
      <c r="D195" s="6"/>
      <c r="E195" s="6"/>
      <c r="F195" s="6"/>
      <c r="G195" s="6"/>
      <c r="H195" s="6"/>
      <c r="I195" s="6"/>
      <c r="J195" s="6"/>
      <c r="K195" s="6"/>
      <c r="L195" s="135"/>
      <c r="M195" s="135"/>
      <c r="N195" s="135"/>
      <c r="O195" s="135"/>
      <c r="P195" s="135"/>
      <c r="Q195" s="135"/>
      <c r="R195" s="135"/>
      <c r="S195" s="135"/>
      <c r="T195" s="135"/>
      <c r="U195" s="135"/>
      <c r="V195" s="135"/>
      <c r="W195" s="135"/>
      <c r="X195" s="135"/>
      <c r="Y195" s="135"/>
      <c r="Z195" s="135"/>
      <c r="AA195" s="135"/>
      <c r="AB195" s="135"/>
    </row>
    <row r="196" spans="1:28" ht="15.75">
      <c r="A196" s="5"/>
      <c r="B196" s="5"/>
      <c r="C196" s="5"/>
      <c r="D196" s="6"/>
      <c r="E196" s="6"/>
      <c r="F196" s="6"/>
      <c r="G196" s="6"/>
      <c r="H196" s="6"/>
      <c r="I196" s="6"/>
      <c r="J196" s="6"/>
      <c r="K196" s="6"/>
      <c r="L196" s="135"/>
      <c r="M196" s="135"/>
      <c r="N196" s="135"/>
      <c r="O196" s="135"/>
      <c r="P196" s="135"/>
      <c r="Q196" s="135"/>
      <c r="R196" s="135"/>
      <c r="S196" s="135"/>
      <c r="T196" s="135"/>
      <c r="U196" s="135"/>
      <c r="V196" s="135"/>
      <c r="W196" s="135"/>
      <c r="X196" s="135"/>
      <c r="Y196" s="135"/>
      <c r="Z196" s="135"/>
      <c r="AA196" s="135"/>
      <c r="AB196" s="135"/>
    </row>
    <row r="197" spans="1:28" ht="15.75">
      <c r="A197" s="5"/>
      <c r="B197" s="5"/>
      <c r="C197" s="5"/>
      <c r="D197" s="6"/>
      <c r="E197" s="6"/>
      <c r="F197" s="6"/>
      <c r="G197" s="6"/>
      <c r="H197" s="6"/>
      <c r="I197" s="6"/>
      <c r="J197" s="6"/>
      <c r="K197" s="6"/>
      <c r="L197" s="135"/>
      <c r="M197" s="135"/>
      <c r="N197" s="135"/>
      <c r="O197" s="135"/>
      <c r="P197" s="135"/>
      <c r="Q197" s="135"/>
      <c r="R197" s="135"/>
      <c r="S197" s="135"/>
      <c r="T197" s="135"/>
      <c r="U197" s="135"/>
      <c r="V197" s="135"/>
      <c r="W197" s="135"/>
      <c r="X197" s="135"/>
      <c r="Y197" s="135"/>
      <c r="Z197" s="135"/>
      <c r="AA197" s="135"/>
      <c r="AB197" s="135"/>
    </row>
    <row r="198" spans="1:28" ht="15.75">
      <c r="A198" s="5"/>
      <c r="B198" s="5"/>
      <c r="C198" s="5"/>
      <c r="D198" s="6"/>
      <c r="E198" s="6"/>
      <c r="F198" s="6"/>
      <c r="G198" s="6"/>
      <c r="H198" s="6"/>
      <c r="I198" s="6"/>
      <c r="J198" s="6"/>
      <c r="K198" s="6"/>
      <c r="L198" s="135"/>
      <c r="M198" s="135"/>
      <c r="N198" s="135"/>
      <c r="O198" s="135"/>
      <c r="P198" s="135"/>
      <c r="Q198" s="135"/>
      <c r="R198" s="135"/>
      <c r="S198" s="135"/>
      <c r="T198" s="135"/>
      <c r="U198" s="135"/>
      <c r="V198" s="135"/>
      <c r="W198" s="135"/>
      <c r="X198" s="135"/>
      <c r="Y198" s="135"/>
      <c r="Z198" s="135"/>
      <c r="AA198" s="135"/>
      <c r="AB198" s="135"/>
    </row>
    <row r="199" spans="1:28" ht="15.75">
      <c r="A199" s="5"/>
      <c r="B199" s="5"/>
      <c r="C199" s="5"/>
      <c r="D199" s="6"/>
      <c r="E199" s="6"/>
      <c r="F199" s="6"/>
      <c r="G199" s="6"/>
      <c r="H199" s="6"/>
      <c r="I199" s="6"/>
      <c r="J199" s="6"/>
      <c r="K199" s="6"/>
      <c r="L199" s="135"/>
      <c r="M199" s="135"/>
      <c r="N199" s="135"/>
      <c r="O199" s="135"/>
      <c r="P199" s="135"/>
      <c r="Q199" s="135"/>
      <c r="R199" s="135"/>
      <c r="S199" s="135"/>
      <c r="T199" s="135"/>
      <c r="U199" s="135"/>
      <c r="V199" s="135"/>
      <c r="W199" s="135"/>
      <c r="X199" s="135"/>
      <c r="Y199" s="135"/>
      <c r="Z199" s="135"/>
      <c r="AA199" s="135"/>
      <c r="AB199" s="135"/>
    </row>
    <row r="200" spans="1:28" ht="15.75">
      <c r="A200" s="5"/>
      <c r="B200" s="5"/>
      <c r="C200" s="5"/>
      <c r="D200" s="6"/>
      <c r="E200" s="6"/>
      <c r="F200" s="6"/>
      <c r="G200" s="6"/>
      <c r="H200" s="6"/>
      <c r="I200" s="6"/>
      <c r="J200" s="6"/>
      <c r="K200" s="6"/>
      <c r="L200" s="135"/>
      <c r="M200" s="135"/>
      <c r="N200" s="135"/>
      <c r="O200" s="135"/>
      <c r="P200" s="135"/>
      <c r="Q200" s="135"/>
      <c r="R200" s="135"/>
      <c r="S200" s="135"/>
      <c r="T200" s="135"/>
      <c r="U200" s="135"/>
      <c r="V200" s="135"/>
      <c r="W200" s="135"/>
      <c r="X200" s="135"/>
      <c r="Y200" s="135"/>
      <c r="Z200" s="135"/>
      <c r="AA200" s="135"/>
      <c r="AB200" s="135"/>
    </row>
    <row r="201" spans="1:28" ht="15.75">
      <c r="A201" s="5"/>
      <c r="B201" s="5"/>
      <c r="C201" s="5"/>
      <c r="D201" s="6"/>
      <c r="E201" s="6"/>
      <c r="F201" s="6"/>
      <c r="G201" s="6"/>
      <c r="H201" s="6"/>
      <c r="I201" s="6"/>
      <c r="J201" s="6"/>
      <c r="K201" s="6"/>
      <c r="L201" s="135"/>
      <c r="M201" s="135"/>
      <c r="N201" s="135"/>
      <c r="O201" s="135"/>
      <c r="P201" s="135"/>
      <c r="Q201" s="135"/>
      <c r="R201" s="135"/>
      <c r="S201" s="135"/>
      <c r="T201" s="135"/>
      <c r="U201" s="135"/>
      <c r="V201" s="135"/>
      <c r="W201" s="135"/>
      <c r="X201" s="135"/>
      <c r="Y201" s="135"/>
      <c r="Z201" s="135"/>
      <c r="AA201" s="135"/>
      <c r="AB201" s="135"/>
    </row>
    <row r="202" spans="1:28" ht="15.75">
      <c r="A202" s="5"/>
      <c r="B202" s="5"/>
      <c r="C202" s="5"/>
      <c r="D202" s="6"/>
      <c r="E202" s="6"/>
      <c r="F202" s="6"/>
      <c r="G202" s="6"/>
      <c r="H202" s="6"/>
      <c r="I202" s="6"/>
      <c r="J202" s="6"/>
      <c r="K202" s="6"/>
      <c r="L202" s="135"/>
      <c r="M202" s="135"/>
      <c r="N202" s="135"/>
      <c r="O202" s="135"/>
      <c r="P202" s="135"/>
      <c r="Q202" s="135"/>
      <c r="R202" s="135"/>
      <c r="S202" s="135"/>
      <c r="T202" s="135"/>
      <c r="U202" s="135"/>
      <c r="V202" s="135"/>
      <c r="W202" s="135"/>
      <c r="X202" s="135"/>
      <c r="Y202" s="135"/>
      <c r="Z202" s="135"/>
      <c r="AA202" s="135"/>
      <c r="AB202" s="135"/>
    </row>
    <row r="203" spans="1:28" ht="15.75">
      <c r="A203" s="5"/>
      <c r="B203" s="5"/>
      <c r="C203" s="5"/>
      <c r="D203" s="6"/>
      <c r="E203" s="6"/>
      <c r="F203" s="6"/>
      <c r="G203" s="6"/>
      <c r="H203" s="6"/>
      <c r="I203" s="6"/>
      <c r="J203" s="6"/>
      <c r="K203" s="6"/>
      <c r="L203" s="135"/>
      <c r="M203" s="135"/>
      <c r="N203" s="135"/>
      <c r="O203" s="135"/>
      <c r="P203" s="135"/>
      <c r="Q203" s="135"/>
      <c r="R203" s="135"/>
      <c r="S203" s="135"/>
      <c r="T203" s="135"/>
      <c r="U203" s="135"/>
      <c r="V203" s="135"/>
      <c r="W203" s="135"/>
      <c r="X203" s="135"/>
      <c r="Y203" s="135"/>
      <c r="Z203" s="135"/>
      <c r="AA203" s="135"/>
      <c r="AB203" s="135"/>
    </row>
    <row r="204" spans="1:28" ht="15.75">
      <c r="A204" s="5"/>
      <c r="B204" s="5"/>
      <c r="C204" s="5"/>
      <c r="D204" s="6"/>
      <c r="E204" s="6"/>
      <c r="F204" s="6"/>
      <c r="G204" s="6"/>
      <c r="H204" s="6"/>
      <c r="I204" s="6"/>
      <c r="J204" s="6"/>
      <c r="K204" s="6"/>
      <c r="L204" s="135"/>
      <c r="M204" s="135"/>
      <c r="N204" s="135"/>
      <c r="O204" s="135"/>
      <c r="P204" s="135"/>
      <c r="Q204" s="135"/>
      <c r="R204" s="135"/>
      <c r="S204" s="135"/>
      <c r="T204" s="135"/>
      <c r="U204" s="135"/>
      <c r="V204" s="135"/>
      <c r="W204" s="135"/>
      <c r="X204" s="135"/>
      <c r="Y204" s="135"/>
      <c r="Z204" s="135"/>
      <c r="AA204" s="135"/>
      <c r="AB204" s="135"/>
    </row>
    <row r="205" spans="1:28" ht="15.75">
      <c r="A205" s="5"/>
      <c r="B205" s="5"/>
      <c r="C205" s="5"/>
      <c r="D205" s="6"/>
      <c r="E205" s="6"/>
      <c r="F205" s="6"/>
      <c r="G205" s="6"/>
      <c r="H205" s="6"/>
      <c r="I205" s="6"/>
      <c r="J205" s="6"/>
      <c r="K205" s="6"/>
      <c r="L205" s="135"/>
      <c r="M205" s="135"/>
      <c r="N205" s="135"/>
      <c r="O205" s="135"/>
      <c r="P205" s="135"/>
      <c r="Q205" s="135"/>
      <c r="R205" s="135"/>
      <c r="S205" s="135"/>
      <c r="T205" s="135"/>
      <c r="U205" s="135"/>
      <c r="V205" s="135"/>
      <c r="W205" s="135"/>
      <c r="X205" s="135"/>
      <c r="Y205" s="135"/>
      <c r="Z205" s="135"/>
      <c r="AA205" s="135"/>
      <c r="AB205" s="135"/>
    </row>
    <row r="206" spans="1:28" ht="15.75">
      <c r="A206" s="5"/>
      <c r="B206" s="5"/>
      <c r="C206" s="5"/>
      <c r="D206" s="6"/>
      <c r="E206" s="6"/>
      <c r="F206" s="6"/>
      <c r="G206" s="6"/>
      <c r="H206" s="6"/>
      <c r="I206" s="6"/>
      <c r="J206" s="6"/>
      <c r="K206" s="6"/>
      <c r="L206" s="135"/>
      <c r="M206" s="135"/>
      <c r="N206" s="135"/>
      <c r="O206" s="135"/>
      <c r="P206" s="135"/>
      <c r="Q206" s="135"/>
      <c r="R206" s="135"/>
      <c r="S206" s="135"/>
      <c r="T206" s="135"/>
      <c r="U206" s="135"/>
      <c r="V206" s="135"/>
      <c r="W206" s="135"/>
      <c r="X206" s="135"/>
      <c r="Y206" s="135"/>
      <c r="Z206" s="135"/>
      <c r="AA206" s="135"/>
      <c r="AB206" s="135"/>
    </row>
    <row r="207" spans="1:28" ht="15.75">
      <c r="A207" s="5"/>
      <c r="B207" s="5"/>
      <c r="C207" s="5"/>
      <c r="D207" s="6"/>
      <c r="E207" s="6"/>
      <c r="F207" s="6"/>
      <c r="G207" s="6"/>
      <c r="H207" s="6"/>
      <c r="I207" s="6"/>
      <c r="J207" s="6"/>
      <c r="K207" s="6"/>
      <c r="L207" s="135"/>
      <c r="M207" s="135"/>
      <c r="N207" s="135"/>
      <c r="O207" s="135"/>
      <c r="P207" s="135"/>
      <c r="Q207" s="135"/>
      <c r="R207" s="135"/>
      <c r="S207" s="135"/>
      <c r="T207" s="135"/>
      <c r="U207" s="135"/>
      <c r="V207" s="135"/>
      <c r="W207" s="135"/>
      <c r="X207" s="135"/>
      <c r="Y207" s="135"/>
      <c r="Z207" s="135"/>
      <c r="AA207" s="135"/>
      <c r="AB207" s="135"/>
    </row>
    <row r="208" spans="1:28" ht="15.75">
      <c r="A208" s="5"/>
      <c r="B208" s="5"/>
      <c r="C208" s="5"/>
      <c r="D208" s="6"/>
      <c r="E208" s="6"/>
      <c r="F208" s="6"/>
      <c r="G208" s="6"/>
      <c r="H208" s="6"/>
      <c r="I208" s="6"/>
      <c r="J208" s="6"/>
      <c r="K208" s="6"/>
      <c r="L208" s="135"/>
      <c r="M208" s="135"/>
      <c r="N208" s="135"/>
      <c r="O208" s="135"/>
      <c r="P208" s="135"/>
      <c r="Q208" s="135"/>
      <c r="R208" s="135"/>
      <c r="S208" s="135"/>
      <c r="T208" s="135"/>
      <c r="U208" s="135"/>
      <c r="V208" s="135"/>
      <c r="W208" s="135"/>
      <c r="X208" s="135"/>
      <c r="Y208" s="135"/>
      <c r="Z208" s="135"/>
      <c r="AA208" s="135"/>
      <c r="AB208" s="135"/>
    </row>
    <row r="209" spans="1:28" ht="15.75">
      <c r="A209" s="5"/>
      <c r="B209" s="5"/>
      <c r="C209" s="5"/>
      <c r="D209" s="6"/>
      <c r="E209" s="6"/>
      <c r="F209" s="6"/>
      <c r="G209" s="6"/>
      <c r="H209" s="6"/>
      <c r="I209" s="6"/>
      <c r="J209" s="6"/>
      <c r="K209" s="6"/>
      <c r="L209" s="135"/>
      <c r="M209" s="135"/>
      <c r="N209" s="135"/>
      <c r="O209" s="135"/>
      <c r="P209" s="135"/>
      <c r="Q209" s="135"/>
      <c r="R209" s="135"/>
      <c r="S209" s="135"/>
      <c r="T209" s="135"/>
      <c r="U209" s="135"/>
      <c r="V209" s="135"/>
      <c r="W209" s="135"/>
      <c r="X209" s="135"/>
      <c r="Y209" s="135"/>
      <c r="Z209" s="135"/>
      <c r="AA209" s="135"/>
      <c r="AB209" s="135"/>
    </row>
    <row r="210" spans="1:28" ht="15.75">
      <c r="A210" s="5"/>
      <c r="B210" s="5"/>
      <c r="C210" s="5"/>
      <c r="D210" s="6"/>
      <c r="E210" s="6"/>
      <c r="F210" s="6"/>
      <c r="G210" s="6"/>
      <c r="H210" s="6"/>
      <c r="I210" s="6"/>
      <c r="J210" s="6"/>
      <c r="K210" s="6"/>
      <c r="L210" s="135"/>
      <c r="M210" s="135"/>
      <c r="N210" s="135"/>
      <c r="O210" s="135"/>
      <c r="P210" s="135"/>
      <c r="Q210" s="135"/>
      <c r="R210" s="135"/>
      <c r="S210" s="135"/>
      <c r="T210" s="135"/>
      <c r="U210" s="135"/>
      <c r="V210" s="135"/>
      <c r="W210" s="135"/>
      <c r="X210" s="135"/>
      <c r="Y210" s="135"/>
      <c r="Z210" s="135"/>
      <c r="AA210" s="135"/>
      <c r="AB210" s="135"/>
    </row>
    <row r="211" spans="1:28" ht="15.75">
      <c r="A211" s="5"/>
      <c r="B211" s="5"/>
      <c r="C211" s="5"/>
      <c r="D211" s="6"/>
      <c r="E211" s="6"/>
      <c r="F211" s="6"/>
      <c r="G211" s="6"/>
      <c r="H211" s="6"/>
      <c r="I211" s="6"/>
      <c r="J211" s="6"/>
      <c r="K211" s="6"/>
      <c r="L211" s="135"/>
      <c r="M211" s="135"/>
      <c r="N211" s="135"/>
      <c r="O211" s="135"/>
      <c r="P211" s="135"/>
      <c r="Q211" s="135"/>
      <c r="R211" s="135"/>
      <c r="S211" s="135"/>
      <c r="T211" s="135"/>
      <c r="U211" s="135"/>
      <c r="V211" s="135"/>
      <c r="W211" s="135"/>
      <c r="X211" s="135"/>
      <c r="Y211" s="135"/>
      <c r="Z211" s="135"/>
      <c r="AA211" s="135"/>
      <c r="AB211" s="135"/>
    </row>
    <row r="212" spans="1:28" ht="15.75">
      <c r="A212" s="5"/>
      <c r="B212" s="5"/>
      <c r="C212" s="5"/>
      <c r="D212" s="6"/>
      <c r="E212" s="6"/>
      <c r="F212" s="6"/>
      <c r="G212" s="6"/>
      <c r="H212" s="6"/>
      <c r="I212" s="6"/>
      <c r="J212" s="6"/>
      <c r="K212" s="6"/>
      <c r="L212" s="135"/>
      <c r="M212" s="135"/>
      <c r="N212" s="135"/>
      <c r="O212" s="135"/>
      <c r="P212" s="135"/>
      <c r="Q212" s="135"/>
      <c r="R212" s="135"/>
      <c r="S212" s="135"/>
      <c r="T212" s="135"/>
      <c r="U212" s="135"/>
      <c r="V212" s="135"/>
      <c r="W212" s="135"/>
      <c r="X212" s="135"/>
      <c r="Y212" s="135"/>
      <c r="Z212" s="135"/>
      <c r="AA212" s="135"/>
      <c r="AB212" s="135"/>
    </row>
    <row r="213" spans="1:28" ht="15.75">
      <c r="A213" s="5"/>
      <c r="B213" s="5"/>
      <c r="C213" s="5"/>
      <c r="D213" s="6"/>
      <c r="E213" s="6"/>
      <c r="F213" s="6"/>
      <c r="G213" s="6"/>
      <c r="H213" s="6"/>
      <c r="I213" s="6"/>
      <c r="J213" s="6"/>
      <c r="K213" s="6"/>
      <c r="L213" s="135"/>
      <c r="M213" s="135"/>
      <c r="N213" s="135"/>
      <c r="O213" s="135"/>
      <c r="P213" s="135"/>
      <c r="Q213" s="135"/>
      <c r="R213" s="135"/>
      <c r="S213" s="135"/>
      <c r="T213" s="135"/>
      <c r="U213" s="135"/>
      <c r="V213" s="135"/>
      <c r="W213" s="135"/>
      <c r="X213" s="135"/>
      <c r="Y213" s="135"/>
      <c r="Z213" s="135"/>
      <c r="AA213" s="135"/>
      <c r="AB213" s="135"/>
    </row>
    <row r="214" spans="1:28" ht="15.75">
      <c r="A214" s="5"/>
      <c r="B214" s="5"/>
      <c r="C214" s="5"/>
      <c r="D214" s="6"/>
      <c r="E214" s="6"/>
      <c r="F214" s="6"/>
      <c r="G214" s="6"/>
      <c r="H214" s="6"/>
      <c r="I214" s="6"/>
      <c r="J214" s="6"/>
      <c r="K214" s="6"/>
      <c r="L214" s="135"/>
      <c r="M214" s="135"/>
      <c r="N214" s="135"/>
      <c r="O214" s="135"/>
      <c r="P214" s="135"/>
      <c r="Q214" s="135"/>
      <c r="R214" s="135"/>
      <c r="S214" s="135"/>
      <c r="T214" s="135"/>
      <c r="U214" s="135"/>
      <c r="V214" s="135"/>
      <c r="W214" s="135"/>
      <c r="X214" s="135"/>
      <c r="Y214" s="135"/>
      <c r="Z214" s="135"/>
      <c r="AA214" s="135"/>
      <c r="AB214" s="135"/>
    </row>
    <row r="215" spans="1:28" ht="15.75">
      <c r="A215" s="5"/>
      <c r="B215" s="5"/>
      <c r="C215" s="5"/>
      <c r="D215" s="6"/>
      <c r="E215" s="6"/>
      <c r="F215" s="6"/>
      <c r="G215" s="6"/>
      <c r="H215" s="6"/>
      <c r="I215" s="6"/>
      <c r="J215" s="6"/>
      <c r="K215" s="6"/>
      <c r="L215" s="135"/>
      <c r="M215" s="135"/>
      <c r="N215" s="135"/>
      <c r="O215" s="135"/>
      <c r="P215" s="135"/>
      <c r="Q215" s="135"/>
      <c r="R215" s="135"/>
      <c r="S215" s="135"/>
      <c r="T215" s="135"/>
      <c r="U215" s="135"/>
      <c r="V215" s="135"/>
      <c r="W215" s="135"/>
      <c r="X215" s="135"/>
      <c r="Y215" s="135"/>
      <c r="Z215" s="135"/>
      <c r="AA215" s="135"/>
      <c r="AB215" s="135"/>
    </row>
    <row r="216" spans="1:28" ht="15.75">
      <c r="A216" s="5"/>
      <c r="B216" s="5"/>
      <c r="C216" s="5"/>
      <c r="D216" s="6"/>
      <c r="E216" s="6"/>
      <c r="F216" s="6"/>
      <c r="G216" s="6"/>
      <c r="H216" s="6"/>
      <c r="I216" s="6"/>
      <c r="J216" s="6"/>
      <c r="K216" s="6"/>
      <c r="L216" s="135"/>
      <c r="M216" s="135"/>
      <c r="N216" s="135"/>
      <c r="O216" s="135"/>
      <c r="P216" s="135"/>
      <c r="Q216" s="135"/>
      <c r="R216" s="135"/>
      <c r="S216" s="135"/>
      <c r="T216" s="135"/>
      <c r="U216" s="135"/>
      <c r="V216" s="135"/>
      <c r="W216" s="135"/>
      <c r="X216" s="135"/>
      <c r="Y216" s="135"/>
      <c r="Z216" s="135"/>
      <c r="AA216" s="135"/>
      <c r="AB216" s="135"/>
    </row>
    <row r="217" spans="1:28" ht="15.75">
      <c r="A217" s="5"/>
      <c r="B217" s="5"/>
      <c r="C217" s="5"/>
      <c r="D217" s="6"/>
      <c r="E217" s="6"/>
      <c r="F217" s="6"/>
      <c r="G217" s="6"/>
      <c r="H217" s="6"/>
      <c r="I217" s="6"/>
      <c r="J217" s="6"/>
      <c r="K217" s="6"/>
      <c r="L217" s="135"/>
      <c r="M217" s="135"/>
      <c r="N217" s="135"/>
      <c r="O217" s="135"/>
      <c r="P217" s="135"/>
      <c r="Q217" s="135"/>
      <c r="R217" s="135"/>
      <c r="S217" s="135"/>
      <c r="T217" s="135"/>
      <c r="U217" s="135"/>
      <c r="V217" s="135"/>
      <c r="W217" s="135"/>
      <c r="X217" s="135"/>
      <c r="Y217" s="135"/>
      <c r="Z217" s="135"/>
      <c r="AA217" s="135"/>
      <c r="AB217" s="135"/>
    </row>
    <row r="218" spans="1:28" ht="15.75">
      <c r="A218" s="5"/>
      <c r="B218" s="5"/>
      <c r="C218" s="5"/>
      <c r="D218" s="6"/>
      <c r="E218" s="6"/>
      <c r="F218" s="6"/>
      <c r="G218" s="6"/>
      <c r="H218" s="6"/>
      <c r="I218" s="6"/>
      <c r="J218" s="6"/>
      <c r="K218" s="6"/>
      <c r="L218" s="135"/>
      <c r="M218" s="135"/>
      <c r="N218" s="135"/>
      <c r="O218" s="135"/>
      <c r="P218" s="135"/>
      <c r="Q218" s="135"/>
      <c r="R218" s="135"/>
      <c r="S218" s="135"/>
      <c r="T218" s="135"/>
      <c r="U218" s="135"/>
      <c r="V218" s="135"/>
      <c r="W218" s="135"/>
      <c r="X218" s="135"/>
      <c r="Y218" s="135"/>
      <c r="Z218" s="135"/>
      <c r="AA218" s="135"/>
      <c r="AB218" s="135"/>
    </row>
    <row r="219" spans="1:28" ht="15.75">
      <c r="A219" s="5"/>
      <c r="B219" s="5"/>
      <c r="C219" s="5"/>
      <c r="D219" s="6"/>
      <c r="E219" s="6"/>
      <c r="F219" s="6"/>
      <c r="G219" s="6"/>
      <c r="H219" s="6"/>
      <c r="I219" s="6"/>
      <c r="J219" s="6"/>
      <c r="K219" s="6"/>
      <c r="L219" s="135"/>
      <c r="M219" s="135"/>
      <c r="N219" s="135"/>
      <c r="O219" s="135"/>
      <c r="P219" s="135"/>
      <c r="Q219" s="135"/>
      <c r="R219" s="135"/>
      <c r="S219" s="135"/>
      <c r="T219" s="135"/>
      <c r="U219" s="135"/>
      <c r="V219" s="135"/>
      <c r="W219" s="135"/>
      <c r="X219" s="135"/>
      <c r="Y219" s="135"/>
      <c r="Z219" s="135"/>
      <c r="AA219" s="135"/>
      <c r="AB219" s="135"/>
    </row>
    <row r="220" spans="1:28" ht="15.75">
      <c r="A220" s="5"/>
      <c r="B220" s="5"/>
      <c r="C220" s="5"/>
      <c r="D220" s="6"/>
      <c r="E220" s="6"/>
      <c r="F220" s="6"/>
      <c r="G220" s="6"/>
      <c r="H220" s="6"/>
      <c r="I220" s="6"/>
      <c r="J220" s="6"/>
      <c r="K220" s="6"/>
      <c r="L220" s="135"/>
      <c r="M220" s="135"/>
      <c r="N220" s="135"/>
      <c r="O220" s="135"/>
      <c r="P220" s="135"/>
      <c r="Q220" s="135"/>
      <c r="R220" s="135"/>
      <c r="S220" s="135"/>
      <c r="T220" s="135"/>
      <c r="U220" s="135"/>
      <c r="V220" s="135"/>
      <c r="W220" s="135"/>
      <c r="X220" s="135"/>
      <c r="Y220" s="135"/>
      <c r="Z220" s="135"/>
      <c r="AA220" s="135"/>
      <c r="AB220" s="135"/>
    </row>
    <row r="221" spans="1:28" ht="15.75">
      <c r="A221" s="5"/>
      <c r="B221" s="5"/>
      <c r="C221" s="5"/>
      <c r="D221" s="6"/>
      <c r="E221" s="6"/>
      <c r="F221" s="6"/>
      <c r="G221" s="6"/>
      <c r="H221" s="6"/>
      <c r="I221" s="6"/>
      <c r="J221" s="6"/>
      <c r="K221" s="6"/>
      <c r="L221" s="135"/>
      <c r="M221" s="135"/>
      <c r="N221" s="135"/>
      <c r="O221" s="135"/>
      <c r="P221" s="135"/>
      <c r="Q221" s="135"/>
      <c r="R221" s="135"/>
      <c r="S221" s="135"/>
      <c r="T221" s="135"/>
      <c r="U221" s="135"/>
      <c r="V221" s="135"/>
      <c r="W221" s="135"/>
      <c r="X221" s="135"/>
      <c r="Y221" s="135"/>
      <c r="Z221" s="135"/>
      <c r="AA221" s="135"/>
      <c r="AB221" s="135"/>
    </row>
    <row r="222" spans="1:28" ht="15.75">
      <c r="A222" s="5"/>
      <c r="B222" s="5"/>
      <c r="C222" s="5"/>
      <c r="D222" s="6"/>
      <c r="E222" s="6"/>
      <c r="F222" s="6"/>
      <c r="G222" s="6"/>
      <c r="H222" s="6"/>
      <c r="I222" s="6"/>
      <c r="J222" s="6"/>
      <c r="K222" s="6"/>
      <c r="L222" s="135"/>
      <c r="M222" s="135"/>
      <c r="N222" s="135"/>
      <c r="O222" s="135"/>
      <c r="P222" s="135"/>
      <c r="Q222" s="135"/>
      <c r="R222" s="135"/>
      <c r="S222" s="135"/>
      <c r="T222" s="135"/>
      <c r="U222" s="135"/>
      <c r="V222" s="135"/>
      <c r="W222" s="135"/>
      <c r="X222" s="135"/>
      <c r="Y222" s="135"/>
      <c r="Z222" s="135"/>
      <c r="AA222" s="135"/>
      <c r="AB222" s="135"/>
    </row>
    <row r="223" spans="1:28" ht="15.75">
      <c r="A223" s="5"/>
      <c r="B223" s="5"/>
      <c r="C223" s="5"/>
      <c r="D223" s="6"/>
      <c r="E223" s="6"/>
      <c r="F223" s="6"/>
      <c r="G223" s="6"/>
      <c r="H223" s="6"/>
      <c r="I223" s="6"/>
      <c r="J223" s="6"/>
      <c r="K223" s="6"/>
      <c r="L223" s="135"/>
      <c r="M223" s="135"/>
      <c r="N223" s="135"/>
      <c r="O223" s="135"/>
      <c r="P223" s="135"/>
      <c r="Q223" s="135"/>
      <c r="R223" s="135"/>
      <c r="S223" s="135"/>
      <c r="T223" s="135"/>
      <c r="U223" s="135"/>
      <c r="V223" s="135"/>
      <c r="W223" s="135"/>
      <c r="X223" s="135"/>
      <c r="Y223" s="135"/>
      <c r="Z223" s="135"/>
      <c r="AA223" s="135"/>
      <c r="AB223" s="135"/>
    </row>
    <row r="224" spans="1:28" ht="15.75">
      <c r="A224" s="5"/>
      <c r="B224" s="5"/>
      <c r="C224" s="5"/>
      <c r="D224" s="6"/>
      <c r="E224" s="6"/>
      <c r="F224" s="6"/>
      <c r="G224" s="6"/>
      <c r="H224" s="6"/>
      <c r="I224" s="6"/>
      <c r="J224" s="6"/>
      <c r="K224" s="6"/>
      <c r="L224" s="135"/>
      <c r="M224" s="135"/>
      <c r="N224" s="135"/>
      <c r="O224" s="135"/>
      <c r="P224" s="135"/>
      <c r="Q224" s="135"/>
      <c r="R224" s="135"/>
      <c r="S224" s="135"/>
      <c r="T224" s="135"/>
      <c r="U224" s="135"/>
      <c r="V224" s="135"/>
      <c r="W224" s="135"/>
      <c r="X224" s="135"/>
      <c r="Y224" s="135"/>
      <c r="Z224" s="135"/>
      <c r="AA224" s="135"/>
      <c r="AB224" s="135"/>
    </row>
    <row r="225" spans="1:28" ht="15.75">
      <c r="A225" s="5"/>
      <c r="B225" s="5"/>
      <c r="C225" s="5"/>
      <c r="D225" s="6"/>
      <c r="E225" s="6"/>
      <c r="F225" s="6"/>
      <c r="G225" s="6"/>
      <c r="H225" s="6"/>
      <c r="I225" s="6"/>
      <c r="J225" s="6"/>
      <c r="K225" s="6"/>
      <c r="L225" s="135"/>
      <c r="M225" s="135"/>
      <c r="N225" s="135"/>
      <c r="O225" s="135"/>
      <c r="P225" s="135"/>
      <c r="Q225" s="135"/>
      <c r="R225" s="135"/>
      <c r="S225" s="135"/>
      <c r="T225" s="135"/>
      <c r="U225" s="135"/>
      <c r="V225" s="135"/>
      <c r="W225" s="135"/>
      <c r="X225" s="135"/>
      <c r="Y225" s="135"/>
      <c r="Z225" s="135"/>
      <c r="AA225" s="135"/>
      <c r="AB225" s="135"/>
    </row>
    <row r="226" spans="1:28" ht="15.75">
      <c r="A226" s="5"/>
      <c r="B226" s="5"/>
      <c r="C226" s="5"/>
      <c r="D226" s="6"/>
      <c r="E226" s="6"/>
      <c r="F226" s="6"/>
      <c r="G226" s="6"/>
      <c r="H226" s="6"/>
      <c r="I226" s="6"/>
      <c r="J226" s="6"/>
      <c r="K226" s="6"/>
      <c r="L226" s="135"/>
      <c r="M226" s="135"/>
      <c r="N226" s="135"/>
      <c r="O226" s="135"/>
      <c r="P226" s="135"/>
      <c r="Q226" s="135"/>
      <c r="R226" s="135"/>
      <c r="S226" s="135"/>
      <c r="T226" s="135"/>
      <c r="U226" s="135"/>
      <c r="V226" s="135"/>
      <c r="W226" s="135"/>
      <c r="X226" s="135"/>
      <c r="Y226" s="135"/>
      <c r="Z226" s="135"/>
      <c r="AA226" s="135"/>
      <c r="AB226" s="135"/>
    </row>
    <row r="227" spans="1:28" ht="15.75">
      <c r="A227" s="5"/>
      <c r="B227" s="5"/>
      <c r="C227" s="5"/>
      <c r="D227" s="6"/>
      <c r="E227" s="6"/>
      <c r="F227" s="6"/>
      <c r="G227" s="6"/>
      <c r="H227" s="6"/>
      <c r="I227" s="6"/>
      <c r="J227" s="6"/>
      <c r="K227" s="6"/>
      <c r="L227" s="135"/>
      <c r="M227" s="135"/>
      <c r="N227" s="135"/>
      <c r="O227" s="135"/>
      <c r="P227" s="135"/>
      <c r="Q227" s="135"/>
      <c r="R227" s="135"/>
      <c r="S227" s="135"/>
      <c r="T227" s="135"/>
      <c r="U227" s="135"/>
      <c r="V227" s="135"/>
      <c r="W227" s="135"/>
      <c r="X227" s="135"/>
      <c r="Y227" s="135"/>
      <c r="Z227" s="135"/>
      <c r="AA227" s="135"/>
      <c r="AB227" s="135"/>
    </row>
    <row r="228" spans="1:28" ht="15.75">
      <c r="A228" s="5"/>
      <c r="B228" s="5"/>
      <c r="C228" s="5"/>
      <c r="D228" s="6"/>
      <c r="E228" s="6"/>
      <c r="F228" s="6"/>
      <c r="G228" s="6"/>
      <c r="H228" s="6"/>
      <c r="I228" s="6"/>
      <c r="J228" s="6"/>
      <c r="K228" s="6"/>
      <c r="L228" s="135"/>
      <c r="M228" s="135"/>
      <c r="N228" s="135"/>
      <c r="O228" s="135"/>
      <c r="P228" s="135"/>
      <c r="Q228" s="135"/>
      <c r="R228" s="135"/>
      <c r="S228" s="135"/>
      <c r="T228" s="135"/>
      <c r="U228" s="135"/>
      <c r="V228" s="135"/>
      <c r="W228" s="135"/>
      <c r="X228" s="135"/>
      <c r="Y228" s="135"/>
      <c r="Z228" s="135"/>
      <c r="AA228" s="135"/>
      <c r="AB228" s="135"/>
    </row>
    <row r="229" spans="1:28" ht="15.75">
      <c r="A229" s="5"/>
      <c r="B229" s="5"/>
      <c r="C229" s="5"/>
      <c r="D229" s="6"/>
      <c r="E229" s="6"/>
      <c r="F229" s="6"/>
      <c r="G229" s="6"/>
      <c r="H229" s="6"/>
      <c r="I229" s="6"/>
      <c r="J229" s="6"/>
      <c r="K229" s="6"/>
      <c r="L229" s="135"/>
      <c r="M229" s="135"/>
      <c r="N229" s="135"/>
      <c r="O229" s="135"/>
      <c r="P229" s="135"/>
      <c r="Q229" s="135"/>
      <c r="R229" s="135"/>
      <c r="S229" s="135"/>
      <c r="T229" s="135"/>
      <c r="U229" s="135"/>
      <c r="V229" s="135"/>
      <c r="W229" s="135"/>
      <c r="X229" s="135"/>
      <c r="Y229" s="135"/>
      <c r="Z229" s="135"/>
      <c r="AA229" s="135"/>
      <c r="AB229" s="135"/>
    </row>
    <row r="230" spans="1:28" ht="15.75">
      <c r="A230" s="5"/>
      <c r="B230" s="5"/>
      <c r="C230" s="5"/>
      <c r="D230" s="6"/>
      <c r="E230" s="6"/>
      <c r="F230" s="6"/>
      <c r="G230" s="6"/>
      <c r="H230" s="6"/>
      <c r="I230" s="6"/>
      <c r="J230" s="6"/>
      <c r="K230" s="6"/>
      <c r="L230" s="135"/>
      <c r="M230" s="135"/>
      <c r="N230" s="135"/>
      <c r="O230" s="135"/>
      <c r="P230" s="135"/>
      <c r="Q230" s="135"/>
      <c r="R230" s="135"/>
      <c r="S230" s="135"/>
      <c r="T230" s="135"/>
      <c r="U230" s="135"/>
      <c r="V230" s="135"/>
      <c r="W230" s="135"/>
      <c r="X230" s="135"/>
      <c r="Y230" s="135"/>
      <c r="Z230" s="135"/>
      <c r="AA230" s="135"/>
      <c r="AB230" s="135"/>
    </row>
    <row r="231" spans="1:28" ht="15.75">
      <c r="A231" s="5"/>
      <c r="B231" s="5"/>
      <c r="C231" s="5"/>
      <c r="D231" s="6"/>
      <c r="E231" s="6"/>
      <c r="F231" s="6"/>
      <c r="G231" s="6"/>
      <c r="H231" s="6"/>
      <c r="I231" s="6"/>
      <c r="J231" s="6"/>
      <c r="K231" s="6"/>
      <c r="L231" s="135"/>
      <c r="M231" s="135"/>
      <c r="N231" s="135"/>
      <c r="O231" s="135"/>
      <c r="P231" s="135"/>
      <c r="Q231" s="135"/>
      <c r="R231" s="135"/>
      <c r="S231" s="135"/>
      <c r="T231" s="135"/>
      <c r="U231" s="135"/>
      <c r="V231" s="135"/>
      <c r="W231" s="135"/>
      <c r="X231" s="135"/>
      <c r="Y231" s="135"/>
      <c r="Z231" s="135"/>
      <c r="AA231" s="135"/>
      <c r="AB231" s="135"/>
    </row>
    <row r="232" spans="1:28" ht="15.75">
      <c r="A232" s="5"/>
      <c r="B232" s="5"/>
      <c r="C232" s="5"/>
      <c r="D232" s="6"/>
      <c r="E232" s="6"/>
      <c r="F232" s="6"/>
      <c r="G232" s="6"/>
      <c r="H232" s="6"/>
      <c r="I232" s="6"/>
      <c r="J232" s="6"/>
      <c r="K232" s="6"/>
      <c r="L232" s="135"/>
      <c r="M232" s="135"/>
      <c r="N232" s="135"/>
      <c r="O232" s="135"/>
      <c r="P232" s="135"/>
      <c r="Q232" s="135"/>
      <c r="R232" s="135"/>
      <c r="S232" s="135"/>
      <c r="T232" s="135"/>
      <c r="U232" s="135"/>
      <c r="V232" s="135"/>
      <c r="W232" s="135"/>
      <c r="X232" s="135"/>
      <c r="Y232" s="135"/>
      <c r="Z232" s="135"/>
      <c r="AA232" s="135"/>
      <c r="AB232" s="135"/>
    </row>
    <row r="233" spans="1:28" ht="15.75">
      <c r="A233" s="5"/>
      <c r="B233" s="5"/>
      <c r="C233" s="5"/>
      <c r="D233" s="6"/>
      <c r="E233" s="6"/>
      <c r="F233" s="6"/>
      <c r="G233" s="6"/>
      <c r="H233" s="6"/>
      <c r="I233" s="6"/>
      <c r="J233" s="6"/>
      <c r="K233" s="6"/>
      <c r="L233" s="135"/>
      <c r="M233" s="135"/>
      <c r="N233" s="135"/>
      <c r="O233" s="135"/>
      <c r="P233" s="135"/>
      <c r="Q233" s="135"/>
      <c r="R233" s="135"/>
      <c r="S233" s="135"/>
      <c r="T233" s="135"/>
      <c r="U233" s="135"/>
      <c r="V233" s="135"/>
      <c r="W233" s="135"/>
      <c r="X233" s="135"/>
      <c r="Y233" s="135"/>
      <c r="Z233" s="135"/>
      <c r="AA233" s="135"/>
      <c r="AB233" s="135"/>
    </row>
    <row r="234" spans="1:28" ht="15.75">
      <c r="A234" s="5"/>
      <c r="B234" s="5"/>
      <c r="C234" s="5"/>
      <c r="D234" s="6"/>
      <c r="E234" s="6"/>
      <c r="F234" s="6"/>
      <c r="G234" s="6"/>
      <c r="H234" s="6"/>
      <c r="I234" s="6"/>
      <c r="J234" s="6"/>
      <c r="K234" s="6"/>
      <c r="L234" s="135"/>
      <c r="M234" s="135"/>
      <c r="N234" s="135"/>
      <c r="O234" s="135"/>
      <c r="P234" s="135"/>
      <c r="Q234" s="135"/>
      <c r="R234" s="135"/>
      <c r="S234" s="135"/>
      <c r="T234" s="135"/>
      <c r="U234" s="135"/>
      <c r="V234" s="135"/>
      <c r="W234" s="135"/>
      <c r="X234" s="135"/>
      <c r="Y234" s="135"/>
      <c r="Z234" s="135"/>
      <c r="AA234" s="135"/>
      <c r="AB234" s="135"/>
    </row>
    <row r="235" spans="1:28" ht="15.75">
      <c r="A235" s="5"/>
      <c r="B235" s="5"/>
      <c r="C235" s="5"/>
      <c r="D235" s="6"/>
      <c r="E235" s="6"/>
      <c r="F235" s="6"/>
      <c r="G235" s="6"/>
      <c r="H235" s="6"/>
      <c r="I235" s="6"/>
      <c r="J235" s="6"/>
      <c r="K235" s="6"/>
      <c r="L235" s="135"/>
      <c r="M235" s="135"/>
      <c r="N235" s="135"/>
      <c r="O235" s="135"/>
      <c r="P235" s="135"/>
      <c r="Q235" s="135"/>
      <c r="R235" s="135"/>
      <c r="S235" s="135"/>
      <c r="T235" s="135"/>
      <c r="U235" s="135"/>
      <c r="V235" s="135"/>
      <c r="W235" s="135"/>
      <c r="X235" s="135"/>
      <c r="Y235" s="135"/>
      <c r="Z235" s="135"/>
      <c r="AA235" s="135"/>
      <c r="AB235" s="135"/>
    </row>
    <row r="236" spans="1:28" ht="15.75">
      <c r="A236" s="5"/>
      <c r="B236" s="5"/>
      <c r="C236" s="5"/>
      <c r="D236" s="6"/>
      <c r="E236" s="6"/>
      <c r="F236" s="6"/>
      <c r="G236" s="6"/>
      <c r="H236" s="6"/>
      <c r="I236" s="6"/>
      <c r="J236" s="6"/>
      <c r="K236" s="6"/>
      <c r="L236" s="135"/>
      <c r="M236" s="135"/>
      <c r="N236" s="135"/>
      <c r="O236" s="135"/>
      <c r="P236" s="135"/>
      <c r="Q236" s="135"/>
      <c r="R236" s="135"/>
      <c r="S236" s="135"/>
      <c r="T236" s="135"/>
      <c r="U236" s="135"/>
      <c r="V236" s="135"/>
      <c r="W236" s="135"/>
      <c r="X236" s="135"/>
      <c r="Y236" s="135"/>
      <c r="Z236" s="135"/>
      <c r="AA236" s="135"/>
      <c r="AB236" s="135"/>
    </row>
    <row r="237" spans="1:28" ht="15.75">
      <c r="A237" s="5"/>
      <c r="B237" s="5"/>
      <c r="C237" s="5"/>
      <c r="D237" s="6"/>
      <c r="E237" s="6"/>
      <c r="F237" s="6"/>
      <c r="G237" s="6"/>
      <c r="H237" s="6"/>
      <c r="I237" s="6"/>
      <c r="J237" s="6"/>
      <c r="K237" s="6"/>
      <c r="L237" s="135"/>
      <c r="M237" s="135"/>
      <c r="N237" s="135"/>
      <c r="O237" s="135"/>
      <c r="P237" s="135"/>
      <c r="Q237" s="135"/>
      <c r="R237" s="135"/>
      <c r="S237" s="135"/>
      <c r="T237" s="135"/>
      <c r="U237" s="135"/>
      <c r="V237" s="135"/>
      <c r="W237" s="135"/>
      <c r="X237" s="135"/>
      <c r="Y237" s="135"/>
      <c r="Z237" s="135"/>
      <c r="AA237" s="135"/>
      <c r="AB237" s="135"/>
    </row>
    <row r="238" spans="1:28" ht="15.75">
      <c r="A238" s="5"/>
      <c r="B238" s="5"/>
      <c r="C238" s="5"/>
      <c r="D238" s="6"/>
      <c r="E238" s="6"/>
      <c r="F238" s="6"/>
      <c r="G238" s="6"/>
      <c r="H238" s="6"/>
      <c r="I238" s="6"/>
      <c r="J238" s="6"/>
      <c r="K238" s="6"/>
      <c r="L238" s="135"/>
      <c r="M238" s="135"/>
      <c r="N238" s="135"/>
      <c r="O238" s="135"/>
      <c r="P238" s="135"/>
      <c r="Q238" s="135"/>
      <c r="R238" s="135"/>
      <c r="S238" s="135"/>
      <c r="T238" s="135"/>
      <c r="U238" s="135"/>
      <c r="V238" s="135"/>
      <c r="W238" s="135"/>
      <c r="X238" s="135"/>
      <c r="Y238" s="135"/>
      <c r="Z238" s="135"/>
      <c r="AA238" s="135"/>
      <c r="AB238" s="135"/>
    </row>
    <row r="239" spans="1:28" ht="15.75">
      <c r="A239" s="5"/>
      <c r="B239" s="5"/>
      <c r="C239" s="5"/>
      <c r="D239" s="6"/>
      <c r="E239" s="6"/>
      <c r="F239" s="6"/>
      <c r="G239" s="6"/>
      <c r="H239" s="6"/>
      <c r="I239" s="6"/>
      <c r="J239" s="6"/>
      <c r="K239" s="6"/>
      <c r="L239" s="135"/>
      <c r="M239" s="135"/>
      <c r="N239" s="135"/>
      <c r="O239" s="135"/>
      <c r="P239" s="135"/>
      <c r="Q239" s="135"/>
      <c r="R239" s="135"/>
      <c r="S239" s="135"/>
      <c r="T239" s="135"/>
      <c r="U239" s="135"/>
      <c r="V239" s="135"/>
      <c r="W239" s="135"/>
      <c r="X239" s="135"/>
      <c r="Y239" s="135"/>
      <c r="Z239" s="135"/>
      <c r="AA239" s="135"/>
      <c r="AB239" s="135"/>
    </row>
    <row r="240" spans="1:28" ht="15.75">
      <c r="A240" s="5"/>
      <c r="B240" s="5"/>
      <c r="C240" s="5"/>
      <c r="D240" s="6"/>
      <c r="E240" s="6"/>
      <c r="F240" s="6"/>
      <c r="G240" s="6"/>
      <c r="H240" s="6"/>
      <c r="I240" s="6"/>
      <c r="J240" s="6"/>
      <c r="K240" s="6"/>
      <c r="L240" s="135"/>
      <c r="M240" s="135"/>
      <c r="N240" s="135"/>
      <c r="O240" s="135"/>
      <c r="P240" s="135"/>
      <c r="Q240" s="135"/>
      <c r="R240" s="135"/>
      <c r="S240" s="135"/>
      <c r="T240" s="135"/>
      <c r="U240" s="135"/>
      <c r="V240" s="135"/>
      <c r="W240" s="135"/>
      <c r="X240" s="135"/>
      <c r="Y240" s="135"/>
      <c r="Z240" s="135"/>
      <c r="AA240" s="135"/>
      <c r="AB240" s="135"/>
    </row>
    <row r="241" spans="1:28" ht="15.75">
      <c r="A241" s="5"/>
      <c r="B241" s="5"/>
      <c r="C241" s="5"/>
      <c r="D241" s="6"/>
      <c r="E241" s="6"/>
      <c r="F241" s="6"/>
      <c r="G241" s="6"/>
      <c r="H241" s="6"/>
      <c r="I241" s="6"/>
      <c r="J241" s="6"/>
      <c r="K241" s="6"/>
      <c r="L241" s="135"/>
      <c r="M241" s="135"/>
      <c r="N241" s="135"/>
      <c r="O241" s="135"/>
      <c r="P241" s="135"/>
      <c r="Q241" s="135"/>
      <c r="R241" s="135"/>
      <c r="S241" s="135"/>
      <c r="T241" s="135"/>
      <c r="U241" s="135"/>
      <c r="V241" s="135"/>
      <c r="W241" s="135"/>
      <c r="X241" s="135"/>
      <c r="Y241" s="135"/>
      <c r="Z241" s="135"/>
      <c r="AA241" s="135"/>
      <c r="AB241" s="135"/>
    </row>
    <row r="242" spans="1:28" ht="15.75">
      <c r="A242" s="5"/>
      <c r="B242" s="5"/>
      <c r="C242" s="5"/>
      <c r="D242" s="6"/>
      <c r="E242" s="6"/>
      <c r="F242" s="6"/>
      <c r="G242" s="6"/>
      <c r="H242" s="6"/>
      <c r="I242" s="6"/>
      <c r="J242" s="6"/>
      <c r="K242" s="6"/>
      <c r="L242" s="135"/>
      <c r="M242" s="135"/>
      <c r="N242" s="135"/>
      <c r="O242" s="135"/>
      <c r="P242" s="135"/>
      <c r="Q242" s="135"/>
      <c r="R242" s="135"/>
      <c r="S242" s="135"/>
      <c r="T242" s="135"/>
      <c r="U242" s="135"/>
      <c r="V242" s="135"/>
      <c r="W242" s="135"/>
      <c r="X242" s="135"/>
      <c r="Y242" s="135"/>
      <c r="Z242" s="135"/>
      <c r="AA242" s="135"/>
      <c r="AB242" s="135"/>
    </row>
    <row r="243" spans="1:28" ht="15.75">
      <c r="A243" s="5"/>
      <c r="B243" s="5"/>
      <c r="C243" s="5"/>
      <c r="D243" s="6"/>
      <c r="E243" s="6"/>
      <c r="F243" s="6"/>
      <c r="G243" s="6"/>
      <c r="H243" s="6"/>
      <c r="I243" s="6"/>
      <c r="J243" s="6"/>
      <c r="K243" s="6"/>
      <c r="L243" s="135"/>
      <c r="M243" s="135"/>
      <c r="N243" s="135"/>
      <c r="O243" s="135"/>
      <c r="P243" s="135"/>
      <c r="Q243" s="135"/>
      <c r="R243" s="135"/>
      <c r="S243" s="135"/>
      <c r="T243" s="135"/>
      <c r="U243" s="135"/>
      <c r="V243" s="135"/>
      <c r="W243" s="135"/>
      <c r="X243" s="135"/>
      <c r="Y243" s="135"/>
      <c r="Z243" s="135"/>
      <c r="AA243" s="135"/>
      <c r="AB243" s="135"/>
    </row>
    <row r="244" spans="1:28" ht="15.75">
      <c r="A244" s="5"/>
      <c r="B244" s="5"/>
      <c r="C244" s="5"/>
      <c r="D244" s="6"/>
      <c r="E244" s="6"/>
      <c r="F244" s="6"/>
      <c r="G244" s="6"/>
      <c r="H244" s="6"/>
      <c r="I244" s="6"/>
      <c r="J244" s="6"/>
      <c r="K244" s="6"/>
      <c r="L244" s="135"/>
      <c r="M244" s="135"/>
      <c r="N244" s="135"/>
      <c r="O244" s="135"/>
      <c r="P244" s="135"/>
      <c r="Q244" s="135"/>
      <c r="R244" s="135"/>
      <c r="S244" s="135"/>
      <c r="T244" s="135"/>
      <c r="U244" s="135"/>
      <c r="V244" s="135"/>
      <c r="W244" s="135"/>
      <c r="X244" s="135"/>
      <c r="Y244" s="135"/>
      <c r="Z244" s="135"/>
      <c r="AA244" s="135"/>
      <c r="AB244" s="135"/>
    </row>
    <row r="245" spans="1:28" ht="15.75">
      <c r="A245" s="5"/>
      <c r="B245" s="5"/>
      <c r="C245" s="5"/>
      <c r="D245" s="6"/>
      <c r="E245" s="6"/>
      <c r="F245" s="6"/>
      <c r="G245" s="6"/>
      <c r="H245" s="6"/>
      <c r="I245" s="6"/>
      <c r="J245" s="6"/>
      <c r="K245" s="6"/>
      <c r="L245" s="135"/>
      <c r="M245" s="135"/>
      <c r="N245" s="135"/>
      <c r="O245" s="135"/>
      <c r="P245" s="135"/>
      <c r="Q245" s="135"/>
      <c r="R245" s="135"/>
      <c r="S245" s="135"/>
      <c r="T245" s="135"/>
      <c r="U245" s="135"/>
      <c r="V245" s="135"/>
      <c r="W245" s="135"/>
      <c r="X245" s="135"/>
      <c r="Y245" s="135"/>
      <c r="Z245" s="135"/>
      <c r="AA245" s="135"/>
      <c r="AB245" s="135"/>
    </row>
    <row r="246" spans="1:28" ht="15.75">
      <c r="A246" s="5"/>
      <c r="B246" s="5"/>
      <c r="C246" s="5"/>
      <c r="D246" s="6"/>
      <c r="E246" s="6"/>
      <c r="F246" s="6"/>
      <c r="G246" s="6"/>
      <c r="H246" s="6"/>
      <c r="I246" s="6"/>
      <c r="J246" s="6"/>
      <c r="K246" s="6"/>
      <c r="L246" s="135"/>
      <c r="M246" s="135"/>
      <c r="N246" s="135"/>
      <c r="O246" s="135"/>
      <c r="P246" s="135"/>
      <c r="Q246" s="135"/>
      <c r="R246" s="135"/>
      <c r="S246" s="135"/>
      <c r="T246" s="135"/>
      <c r="U246" s="135"/>
      <c r="V246" s="135"/>
      <c r="W246" s="135"/>
      <c r="X246" s="135"/>
      <c r="Y246" s="135"/>
      <c r="Z246" s="135"/>
      <c r="AA246" s="135"/>
      <c r="AB246" s="135"/>
    </row>
    <row r="247" spans="1:28" ht="15.75">
      <c r="A247" s="5"/>
      <c r="B247" s="5"/>
      <c r="C247" s="5"/>
      <c r="D247" s="6"/>
      <c r="E247" s="6"/>
      <c r="F247" s="6"/>
      <c r="G247" s="6"/>
      <c r="H247" s="6"/>
      <c r="I247" s="6"/>
      <c r="J247" s="6"/>
      <c r="K247" s="6"/>
      <c r="L247" s="135"/>
      <c r="M247" s="135"/>
      <c r="N247" s="135"/>
      <c r="O247" s="135"/>
      <c r="P247" s="135"/>
      <c r="Q247" s="135"/>
      <c r="R247" s="135"/>
      <c r="S247" s="135"/>
      <c r="T247" s="135"/>
      <c r="U247" s="135"/>
      <c r="V247" s="135"/>
      <c r="W247" s="135"/>
      <c r="X247" s="135"/>
      <c r="Y247" s="135"/>
      <c r="Z247" s="135"/>
      <c r="AA247" s="135"/>
      <c r="AB247" s="135"/>
    </row>
    <row r="248" spans="1:28" ht="15.75">
      <c r="A248" s="5"/>
      <c r="B248" s="5"/>
      <c r="C248" s="5"/>
      <c r="D248" s="6"/>
      <c r="E248" s="6"/>
      <c r="F248" s="6"/>
      <c r="G248" s="6"/>
      <c r="H248" s="6"/>
      <c r="I248" s="6"/>
      <c r="J248" s="6"/>
      <c r="K248" s="6"/>
      <c r="L248" s="135"/>
      <c r="M248" s="135"/>
      <c r="N248" s="135"/>
      <c r="O248" s="135"/>
      <c r="P248" s="135"/>
      <c r="Q248" s="135"/>
      <c r="R248" s="135"/>
      <c r="S248" s="135"/>
      <c r="T248" s="135"/>
      <c r="U248" s="135"/>
      <c r="V248" s="135"/>
      <c r="W248" s="135"/>
      <c r="X248" s="135"/>
      <c r="Y248" s="135"/>
      <c r="Z248" s="135"/>
      <c r="AA248" s="135"/>
      <c r="AB248" s="135"/>
    </row>
    <row r="249" spans="1:28" ht="15.75">
      <c r="A249" s="5"/>
      <c r="B249" s="5"/>
      <c r="C249" s="5"/>
      <c r="D249" s="6"/>
      <c r="E249" s="6"/>
      <c r="F249" s="6"/>
      <c r="G249" s="6"/>
      <c r="H249" s="6"/>
      <c r="I249" s="6"/>
      <c r="J249" s="6"/>
      <c r="K249" s="6"/>
      <c r="L249" s="135"/>
      <c r="M249" s="135"/>
      <c r="N249" s="135"/>
      <c r="O249" s="135"/>
      <c r="P249" s="135"/>
      <c r="Q249" s="135"/>
      <c r="R249" s="135"/>
      <c r="S249" s="135"/>
      <c r="T249" s="135"/>
      <c r="U249" s="135"/>
      <c r="V249" s="135"/>
      <c r="W249" s="135"/>
      <c r="X249" s="135"/>
      <c r="Y249" s="135"/>
      <c r="Z249" s="135"/>
      <c r="AA249" s="135"/>
      <c r="AB249" s="135"/>
    </row>
    <row r="250" spans="1:28" ht="15.75">
      <c r="A250" s="5"/>
      <c r="B250" s="5"/>
      <c r="C250" s="5"/>
      <c r="D250" s="6"/>
      <c r="E250" s="6"/>
      <c r="F250" s="6"/>
      <c r="G250" s="6"/>
      <c r="H250" s="6"/>
      <c r="I250" s="6"/>
      <c r="J250" s="6"/>
      <c r="K250" s="6"/>
      <c r="L250" s="135"/>
      <c r="M250" s="135"/>
      <c r="N250" s="135"/>
      <c r="O250" s="135"/>
      <c r="P250" s="135"/>
      <c r="Q250" s="135"/>
      <c r="R250" s="135"/>
      <c r="S250" s="135"/>
      <c r="T250" s="135"/>
      <c r="U250" s="135"/>
      <c r="V250" s="135"/>
      <c r="W250" s="135"/>
      <c r="X250" s="135"/>
      <c r="Y250" s="135"/>
      <c r="Z250" s="135"/>
      <c r="AA250" s="135"/>
      <c r="AB250" s="135"/>
    </row>
    <row r="251" spans="1:28" ht="15.75">
      <c r="A251" s="5"/>
      <c r="B251" s="5"/>
      <c r="C251" s="5"/>
      <c r="D251" s="6"/>
      <c r="E251" s="6"/>
      <c r="F251" s="6"/>
      <c r="G251" s="6"/>
      <c r="H251" s="6"/>
      <c r="I251" s="6"/>
      <c r="J251" s="6"/>
      <c r="K251" s="6"/>
      <c r="L251" s="135"/>
      <c r="M251" s="135"/>
      <c r="N251" s="135"/>
      <c r="O251" s="135"/>
      <c r="P251" s="135"/>
      <c r="Q251" s="135"/>
      <c r="R251" s="135"/>
      <c r="S251" s="135"/>
      <c r="T251" s="135"/>
      <c r="U251" s="135"/>
      <c r="V251" s="135"/>
      <c r="W251" s="135"/>
      <c r="X251" s="135"/>
      <c r="Y251" s="135"/>
      <c r="Z251" s="135"/>
      <c r="AA251" s="135"/>
      <c r="AB251" s="135"/>
    </row>
    <row r="252" spans="1:28" ht="15.75">
      <c r="A252" s="5"/>
      <c r="B252" s="5"/>
      <c r="C252" s="5"/>
      <c r="D252" s="6"/>
      <c r="E252" s="6"/>
      <c r="F252" s="6"/>
      <c r="G252" s="6"/>
      <c r="H252" s="6"/>
      <c r="I252" s="6"/>
      <c r="J252" s="6"/>
      <c r="K252" s="6"/>
      <c r="L252" s="135"/>
      <c r="M252" s="135"/>
      <c r="N252" s="135"/>
      <c r="O252" s="135"/>
      <c r="P252" s="135"/>
      <c r="Q252" s="135"/>
      <c r="R252" s="135"/>
      <c r="S252" s="135"/>
      <c r="T252" s="135"/>
      <c r="U252" s="135"/>
      <c r="V252" s="135"/>
      <c r="W252" s="135"/>
      <c r="X252" s="135"/>
      <c r="Y252" s="135"/>
      <c r="Z252" s="135"/>
      <c r="AA252" s="135"/>
      <c r="AB252" s="135"/>
    </row>
    <row r="253" spans="1:28" ht="15.75">
      <c r="A253" s="5"/>
      <c r="B253" s="5"/>
      <c r="C253" s="5"/>
      <c r="D253" s="6"/>
      <c r="E253" s="6"/>
      <c r="F253" s="6"/>
      <c r="G253" s="6"/>
      <c r="H253" s="6"/>
      <c r="I253" s="6"/>
      <c r="J253" s="6"/>
      <c r="K253" s="6"/>
      <c r="L253" s="135"/>
      <c r="M253" s="135"/>
      <c r="N253" s="135"/>
      <c r="O253" s="135"/>
      <c r="P253" s="135"/>
      <c r="Q253" s="135"/>
      <c r="R253" s="135"/>
      <c r="S253" s="135"/>
      <c r="T253" s="135"/>
      <c r="U253" s="135"/>
      <c r="V253" s="135"/>
      <c r="W253" s="135"/>
      <c r="X253" s="135"/>
      <c r="Y253" s="135"/>
      <c r="Z253" s="135"/>
      <c r="AA253" s="135"/>
      <c r="AB253" s="135"/>
    </row>
    <row r="254" spans="1:28" ht="15.75">
      <c r="A254" s="5"/>
      <c r="B254" s="5"/>
      <c r="C254" s="5"/>
      <c r="D254" s="6"/>
      <c r="E254" s="6"/>
      <c r="F254" s="6"/>
      <c r="G254" s="6"/>
      <c r="H254" s="6"/>
      <c r="I254" s="6"/>
      <c r="J254" s="6"/>
      <c r="K254" s="6"/>
      <c r="L254" s="135"/>
      <c r="M254" s="135"/>
      <c r="N254" s="135"/>
      <c r="O254" s="135"/>
      <c r="P254" s="135"/>
      <c r="Q254" s="135"/>
      <c r="R254" s="135"/>
      <c r="S254" s="135"/>
      <c r="T254" s="135"/>
      <c r="U254" s="135"/>
      <c r="V254" s="135"/>
      <c r="W254" s="135"/>
      <c r="X254" s="135"/>
      <c r="Y254" s="135"/>
      <c r="Z254" s="135"/>
      <c r="AA254" s="135"/>
      <c r="AB254" s="135"/>
    </row>
    <row r="255" spans="1:28" ht="15.75">
      <c r="A255" s="5"/>
      <c r="B255" s="5"/>
      <c r="C255" s="5"/>
      <c r="D255" s="6"/>
      <c r="E255" s="6"/>
      <c r="F255" s="6"/>
      <c r="G255" s="6"/>
      <c r="H255" s="6"/>
      <c r="I255" s="6"/>
      <c r="J255" s="6"/>
      <c r="K255" s="6"/>
      <c r="L255" s="135"/>
      <c r="M255" s="135"/>
      <c r="N255" s="135"/>
      <c r="O255" s="135"/>
      <c r="P255" s="135"/>
      <c r="Q255" s="135"/>
      <c r="R255" s="135"/>
      <c r="S255" s="135"/>
      <c r="T255" s="135"/>
      <c r="U255" s="135"/>
      <c r="V255" s="135"/>
      <c r="W255" s="135"/>
      <c r="X255" s="135"/>
      <c r="Y255" s="135"/>
      <c r="Z255" s="135"/>
      <c r="AA255" s="135"/>
      <c r="AB255" s="135"/>
    </row>
    <row r="256" spans="1:28" ht="15.75">
      <c r="A256" s="5"/>
      <c r="B256" s="5"/>
      <c r="C256" s="5"/>
      <c r="D256" s="6"/>
      <c r="E256" s="6"/>
      <c r="F256" s="6"/>
      <c r="G256" s="6"/>
      <c r="H256" s="6"/>
      <c r="I256" s="6"/>
      <c r="J256" s="6"/>
      <c r="K256" s="6"/>
      <c r="L256" s="135"/>
      <c r="M256" s="135"/>
      <c r="N256" s="135"/>
      <c r="O256" s="135"/>
      <c r="P256" s="135"/>
      <c r="Q256" s="135"/>
      <c r="R256" s="135"/>
      <c r="S256" s="135"/>
      <c r="T256" s="135"/>
      <c r="U256" s="135"/>
      <c r="V256" s="135"/>
      <c r="W256" s="135"/>
      <c r="X256" s="135"/>
      <c r="Y256" s="135"/>
      <c r="Z256" s="135"/>
      <c r="AA256" s="135"/>
      <c r="AB256" s="135"/>
    </row>
    <row r="257" spans="1:28" ht="15.75">
      <c r="A257" s="5"/>
      <c r="B257" s="5"/>
      <c r="C257" s="5"/>
      <c r="D257" s="6"/>
      <c r="E257" s="6"/>
      <c r="F257" s="6"/>
      <c r="G257" s="6"/>
      <c r="H257" s="6"/>
      <c r="I257" s="6"/>
      <c r="J257" s="6"/>
      <c r="K257" s="6"/>
      <c r="L257" s="135"/>
      <c r="M257" s="135"/>
      <c r="N257" s="135"/>
      <c r="O257" s="135"/>
      <c r="P257" s="135"/>
      <c r="Q257" s="135"/>
      <c r="R257" s="135"/>
      <c r="S257" s="135"/>
      <c r="T257" s="135"/>
      <c r="U257" s="135"/>
      <c r="V257" s="135"/>
      <c r="W257" s="135"/>
      <c r="X257" s="135"/>
      <c r="Y257" s="135"/>
      <c r="Z257" s="135"/>
      <c r="AA257" s="135"/>
      <c r="AB257" s="135"/>
    </row>
    <row r="258" spans="1:28" ht="15.75">
      <c r="A258" s="5"/>
      <c r="B258" s="5"/>
      <c r="C258" s="5"/>
      <c r="D258" s="6"/>
      <c r="E258" s="6"/>
      <c r="F258" s="6"/>
      <c r="G258" s="6"/>
      <c r="H258" s="6"/>
      <c r="I258" s="6"/>
      <c r="J258" s="6"/>
      <c r="K258" s="6"/>
      <c r="L258" s="135"/>
      <c r="M258" s="135"/>
      <c r="N258" s="135"/>
      <c r="O258" s="135"/>
      <c r="P258" s="135"/>
      <c r="Q258" s="135"/>
      <c r="R258" s="135"/>
      <c r="S258" s="135"/>
      <c r="T258" s="135"/>
      <c r="U258" s="135"/>
      <c r="V258" s="135"/>
      <c r="W258" s="135"/>
      <c r="X258" s="135"/>
      <c r="Y258" s="135"/>
      <c r="Z258" s="135"/>
      <c r="AA258" s="135"/>
      <c r="AB258" s="135"/>
    </row>
    <row r="259" spans="1:28" ht="15.75">
      <c r="A259" s="5"/>
      <c r="B259" s="5"/>
      <c r="C259" s="5"/>
      <c r="D259" s="6"/>
      <c r="E259" s="6"/>
      <c r="F259" s="6"/>
      <c r="G259" s="6"/>
      <c r="H259" s="6"/>
      <c r="I259" s="6"/>
      <c r="J259" s="6"/>
      <c r="K259" s="6"/>
      <c r="L259" s="135"/>
      <c r="M259" s="135"/>
      <c r="N259" s="135"/>
      <c r="O259" s="135"/>
      <c r="P259" s="135"/>
      <c r="Q259" s="135"/>
      <c r="R259" s="135"/>
      <c r="S259" s="135"/>
      <c r="T259" s="135"/>
      <c r="U259" s="135"/>
      <c r="V259" s="135"/>
      <c r="W259" s="135"/>
      <c r="X259" s="135"/>
      <c r="Y259" s="135"/>
      <c r="Z259" s="135"/>
      <c r="AA259" s="135"/>
      <c r="AB259" s="135"/>
    </row>
    <row r="260" spans="1:28" ht="15.75">
      <c r="A260" s="5"/>
      <c r="B260" s="5"/>
      <c r="C260" s="5"/>
      <c r="D260" s="6"/>
      <c r="E260" s="6"/>
      <c r="F260" s="6"/>
      <c r="G260" s="6"/>
      <c r="H260" s="6"/>
      <c r="I260" s="6"/>
      <c r="J260" s="6"/>
      <c r="K260" s="6"/>
      <c r="L260" s="135"/>
      <c r="M260" s="135"/>
      <c r="N260" s="135"/>
      <c r="O260" s="135"/>
      <c r="P260" s="135"/>
      <c r="Q260" s="135"/>
      <c r="R260" s="135"/>
      <c r="S260" s="135"/>
      <c r="T260" s="135"/>
      <c r="U260" s="135"/>
      <c r="V260" s="135"/>
      <c r="W260" s="135"/>
      <c r="X260" s="135"/>
      <c r="Y260" s="135"/>
      <c r="Z260" s="135"/>
      <c r="AA260" s="135"/>
      <c r="AB260" s="135"/>
    </row>
    <row r="261" spans="1:28" ht="15.75">
      <c r="A261" s="5"/>
      <c r="B261" s="5"/>
      <c r="C261" s="5"/>
      <c r="D261" s="6"/>
      <c r="E261" s="6"/>
      <c r="F261" s="6"/>
      <c r="G261" s="6"/>
      <c r="H261" s="6"/>
      <c r="I261" s="6"/>
      <c r="J261" s="6"/>
      <c r="K261" s="6"/>
      <c r="L261" s="135"/>
      <c r="M261" s="135"/>
      <c r="N261" s="135"/>
      <c r="O261" s="135"/>
      <c r="P261" s="135"/>
      <c r="Q261" s="135"/>
      <c r="R261" s="135"/>
      <c r="S261" s="135"/>
      <c r="T261" s="135"/>
      <c r="U261" s="135"/>
      <c r="V261" s="135"/>
      <c r="W261" s="135"/>
      <c r="X261" s="135"/>
      <c r="Y261" s="135"/>
      <c r="Z261" s="135"/>
      <c r="AA261" s="135"/>
      <c r="AB261" s="135"/>
    </row>
    <row r="262" spans="1:28" ht="15.75">
      <c r="A262" s="5"/>
      <c r="B262" s="5"/>
      <c r="C262" s="5"/>
      <c r="D262" s="6"/>
      <c r="E262" s="6"/>
      <c r="F262" s="6"/>
      <c r="G262" s="6"/>
      <c r="H262" s="6"/>
      <c r="I262" s="6"/>
      <c r="J262" s="6"/>
      <c r="K262" s="6"/>
      <c r="L262" s="135"/>
      <c r="M262" s="135"/>
      <c r="N262" s="135"/>
      <c r="O262" s="135"/>
      <c r="P262" s="135"/>
      <c r="Q262" s="135"/>
      <c r="R262" s="135"/>
      <c r="S262" s="135"/>
      <c r="T262" s="135"/>
      <c r="U262" s="135"/>
      <c r="V262" s="135"/>
      <c r="W262" s="135"/>
      <c r="X262" s="135"/>
      <c r="Y262" s="135"/>
      <c r="Z262" s="135"/>
      <c r="AA262" s="135"/>
      <c r="AB262" s="135"/>
    </row>
    <row r="263" spans="1:28" ht="15.75">
      <c r="A263" s="5"/>
      <c r="B263" s="5"/>
      <c r="C263" s="5"/>
      <c r="D263" s="6"/>
      <c r="E263" s="6"/>
      <c r="F263" s="6"/>
      <c r="G263" s="6"/>
      <c r="H263" s="171"/>
      <c r="I263" s="6"/>
      <c r="J263" s="6"/>
      <c r="K263" s="6"/>
      <c r="L263" s="135"/>
      <c r="M263" s="135"/>
      <c r="N263" s="135"/>
      <c r="O263" s="135"/>
      <c r="P263" s="135"/>
      <c r="Q263" s="135"/>
      <c r="R263" s="135"/>
      <c r="S263" s="135"/>
      <c r="T263" s="135"/>
      <c r="U263" s="135"/>
      <c r="V263" s="135"/>
      <c r="W263" s="135"/>
      <c r="X263" s="135"/>
      <c r="Y263" s="135"/>
      <c r="Z263" s="135"/>
      <c r="AA263" s="135"/>
      <c r="AB263" s="135"/>
    </row>
    <row r="264" spans="1:28" ht="15.75">
      <c r="A264" s="5"/>
      <c r="B264" s="5"/>
      <c r="C264" s="5"/>
      <c r="D264" s="6"/>
      <c r="E264" s="6"/>
      <c r="F264" s="6"/>
      <c r="G264" s="6"/>
      <c r="H264" s="6"/>
      <c r="I264" s="6"/>
      <c r="J264" s="6"/>
      <c r="K264" s="6"/>
      <c r="L264" s="135"/>
      <c r="M264" s="135"/>
      <c r="N264" s="135"/>
      <c r="O264" s="135"/>
      <c r="P264" s="135"/>
      <c r="Q264" s="135"/>
      <c r="R264" s="135"/>
      <c r="S264" s="135"/>
      <c r="T264" s="135"/>
      <c r="U264" s="135"/>
      <c r="V264" s="135"/>
      <c r="W264" s="135"/>
      <c r="X264" s="135"/>
      <c r="Y264" s="135"/>
      <c r="Z264" s="135"/>
      <c r="AA264" s="135"/>
      <c r="AB264" s="135"/>
    </row>
    <row r="265" spans="1:28" ht="15.75">
      <c r="A265" s="5"/>
      <c r="B265" s="5"/>
      <c r="C265" s="5"/>
      <c r="D265" s="6"/>
      <c r="E265" s="6"/>
      <c r="F265" s="6"/>
      <c r="G265" s="6"/>
      <c r="H265" s="6"/>
      <c r="I265" s="6"/>
      <c r="J265" s="6"/>
      <c r="K265" s="6"/>
      <c r="L265" s="135"/>
      <c r="M265" s="135"/>
      <c r="N265" s="135"/>
      <c r="O265" s="135"/>
      <c r="P265" s="135"/>
      <c r="Q265" s="135"/>
      <c r="R265" s="135"/>
      <c r="S265" s="135"/>
      <c r="T265" s="135"/>
      <c r="U265" s="135"/>
      <c r="V265" s="135"/>
      <c r="W265" s="135"/>
      <c r="X265" s="135"/>
      <c r="Y265" s="135"/>
      <c r="Z265" s="135"/>
      <c r="AA265" s="135"/>
      <c r="AB265" s="135"/>
    </row>
    <row r="266" spans="1:28" ht="15.75">
      <c r="A266" s="5"/>
      <c r="B266" s="5"/>
      <c r="C266" s="5"/>
      <c r="D266" s="6"/>
      <c r="E266" s="6"/>
      <c r="F266" s="6"/>
      <c r="G266" s="6"/>
      <c r="H266" s="6"/>
      <c r="I266" s="6"/>
      <c r="J266" s="6"/>
      <c r="K266" s="6"/>
      <c r="L266" s="135"/>
      <c r="M266" s="135"/>
      <c r="N266" s="135"/>
      <c r="O266" s="135"/>
      <c r="P266" s="135"/>
      <c r="Q266" s="135"/>
      <c r="R266" s="135"/>
      <c r="S266" s="135"/>
      <c r="T266" s="135"/>
      <c r="U266" s="135"/>
      <c r="V266" s="135"/>
      <c r="W266" s="135"/>
      <c r="X266" s="135"/>
      <c r="Y266" s="135"/>
      <c r="Z266" s="135"/>
      <c r="AA266" s="135"/>
      <c r="AB266" s="135"/>
    </row>
    <row r="267" spans="1:28" ht="15.75">
      <c r="A267" s="5"/>
      <c r="B267" s="5"/>
      <c r="C267" s="5"/>
      <c r="D267" s="6"/>
      <c r="E267" s="6"/>
      <c r="F267" s="6"/>
      <c r="G267" s="6"/>
      <c r="H267" s="6"/>
      <c r="I267" s="6"/>
      <c r="J267" s="6"/>
      <c r="K267" s="6"/>
      <c r="L267" s="135"/>
      <c r="M267" s="135"/>
      <c r="N267" s="135"/>
      <c r="O267" s="135"/>
      <c r="P267" s="135"/>
      <c r="Q267" s="135"/>
      <c r="R267" s="135"/>
      <c r="S267" s="135"/>
      <c r="T267" s="135"/>
      <c r="U267" s="135"/>
      <c r="V267" s="135"/>
      <c r="W267" s="135"/>
      <c r="X267" s="135"/>
      <c r="Y267" s="135"/>
      <c r="Z267" s="135"/>
      <c r="AA267" s="135"/>
      <c r="AB267" s="135"/>
    </row>
    <row r="268" spans="1:28" ht="15.75">
      <c r="A268" s="5"/>
      <c r="B268" s="5"/>
      <c r="C268" s="5"/>
      <c r="D268" s="6"/>
      <c r="E268" s="6"/>
      <c r="F268" s="6"/>
      <c r="G268" s="6"/>
      <c r="H268" s="6"/>
      <c r="I268" s="6"/>
      <c r="J268" s="6"/>
      <c r="K268" s="6"/>
      <c r="L268" s="135"/>
      <c r="M268" s="135"/>
      <c r="N268" s="135"/>
      <c r="O268" s="135"/>
      <c r="P268" s="135"/>
      <c r="Q268" s="135"/>
      <c r="R268" s="135"/>
      <c r="S268" s="135"/>
      <c r="T268" s="135"/>
      <c r="U268" s="135"/>
      <c r="V268" s="135"/>
      <c r="W268" s="135"/>
      <c r="X268" s="135"/>
      <c r="Y268" s="135"/>
      <c r="Z268" s="135"/>
      <c r="AA268" s="135"/>
      <c r="AB268" s="135"/>
    </row>
    <row r="269" spans="1:28" ht="15.75">
      <c r="A269" s="5"/>
      <c r="B269" s="5"/>
      <c r="C269" s="5"/>
      <c r="D269" s="6"/>
      <c r="E269" s="6"/>
      <c r="F269" s="6"/>
      <c r="G269" s="6"/>
      <c r="H269" s="6"/>
      <c r="I269" s="6"/>
      <c r="J269" s="6"/>
      <c r="K269" s="6"/>
      <c r="L269" s="135"/>
      <c r="M269" s="135"/>
      <c r="N269" s="135"/>
      <c r="O269" s="135"/>
      <c r="P269" s="135"/>
      <c r="Q269" s="135"/>
      <c r="R269" s="135"/>
      <c r="S269" s="135"/>
      <c r="T269" s="135"/>
      <c r="U269" s="135"/>
      <c r="V269" s="135"/>
      <c r="W269" s="135"/>
      <c r="X269" s="135"/>
      <c r="Y269" s="135"/>
      <c r="Z269" s="135"/>
      <c r="AA269" s="135"/>
      <c r="AB269" s="135"/>
    </row>
    <row r="270" spans="1:28" ht="15.75">
      <c r="A270" s="5"/>
      <c r="B270" s="5"/>
      <c r="C270" s="5"/>
      <c r="D270" s="6"/>
      <c r="E270" s="6"/>
      <c r="F270" s="6"/>
      <c r="G270" s="6"/>
      <c r="H270" s="6"/>
      <c r="I270" s="6"/>
      <c r="J270" s="6"/>
      <c r="K270" s="6"/>
      <c r="L270" s="135"/>
      <c r="M270" s="135"/>
      <c r="N270" s="135"/>
      <c r="O270" s="135"/>
      <c r="P270" s="135"/>
      <c r="Q270" s="135"/>
      <c r="R270" s="135"/>
      <c r="S270" s="135"/>
      <c r="T270" s="135"/>
      <c r="U270" s="135"/>
      <c r="V270" s="135"/>
      <c r="W270" s="135"/>
      <c r="X270" s="135"/>
      <c r="Y270" s="135"/>
      <c r="Z270" s="135"/>
      <c r="AA270" s="135"/>
      <c r="AB270" s="135"/>
    </row>
    <row r="271" spans="1:28" ht="15.75">
      <c r="A271" s="5"/>
      <c r="B271" s="5"/>
      <c r="C271" s="5"/>
      <c r="D271" s="6"/>
      <c r="E271" s="6"/>
      <c r="F271" s="6"/>
      <c r="G271" s="6"/>
      <c r="H271" s="6"/>
      <c r="I271" s="6"/>
      <c r="J271" s="6"/>
      <c r="K271" s="6"/>
      <c r="L271" s="135"/>
      <c r="M271" s="135"/>
      <c r="N271" s="135"/>
      <c r="O271" s="135"/>
      <c r="P271" s="135"/>
      <c r="Q271" s="135"/>
      <c r="R271" s="135"/>
      <c r="S271" s="135"/>
      <c r="T271" s="135"/>
      <c r="U271" s="135"/>
      <c r="V271" s="135"/>
      <c r="W271" s="135"/>
      <c r="X271" s="135"/>
      <c r="Y271" s="135"/>
      <c r="Z271" s="135"/>
      <c r="AA271" s="135"/>
      <c r="AB271" s="135"/>
    </row>
    <row r="272" spans="1:28" ht="15.75">
      <c r="A272" s="5"/>
      <c r="B272" s="5"/>
      <c r="C272" s="5"/>
      <c r="D272" s="6"/>
      <c r="E272" s="6"/>
      <c r="F272" s="6"/>
      <c r="G272" s="6"/>
      <c r="H272" s="6"/>
      <c r="I272" s="6"/>
      <c r="J272" s="6"/>
      <c r="K272" s="6"/>
      <c r="L272" s="135"/>
      <c r="M272" s="135"/>
      <c r="N272" s="135"/>
      <c r="O272" s="135"/>
      <c r="P272" s="135"/>
      <c r="Q272" s="135"/>
      <c r="R272" s="135"/>
      <c r="S272" s="135"/>
      <c r="T272" s="135"/>
      <c r="U272" s="135"/>
      <c r="V272" s="135"/>
      <c r="W272" s="135"/>
      <c r="X272" s="135"/>
      <c r="Y272" s="135"/>
      <c r="Z272" s="135"/>
      <c r="AA272" s="135"/>
      <c r="AB272" s="135"/>
    </row>
    <row r="273" spans="1:28" ht="15.75">
      <c r="A273" s="5"/>
      <c r="B273" s="5"/>
      <c r="C273" s="5"/>
      <c r="D273" s="6"/>
      <c r="E273" s="6"/>
      <c r="F273" s="6"/>
      <c r="G273" s="6"/>
      <c r="H273" s="6"/>
      <c r="I273" s="6"/>
      <c r="J273" s="6"/>
      <c r="K273" s="6"/>
      <c r="L273" s="135"/>
      <c r="M273" s="135"/>
      <c r="N273" s="135"/>
      <c r="O273" s="135"/>
      <c r="P273" s="135"/>
      <c r="Q273" s="135"/>
      <c r="R273" s="135"/>
      <c r="S273" s="135"/>
      <c r="T273" s="135"/>
      <c r="U273" s="135"/>
      <c r="V273" s="135"/>
      <c r="W273" s="135"/>
      <c r="X273" s="135"/>
      <c r="Y273" s="135"/>
      <c r="Z273" s="135"/>
      <c r="AA273" s="135"/>
      <c r="AB273" s="135"/>
    </row>
    <row r="274" spans="1:28" ht="15.75">
      <c r="A274" s="5"/>
      <c r="B274" s="5"/>
      <c r="C274" s="5"/>
      <c r="D274" s="6"/>
      <c r="E274" s="6"/>
      <c r="F274" s="6"/>
      <c r="G274" s="6"/>
      <c r="H274" s="6"/>
      <c r="I274" s="6"/>
      <c r="J274" s="6"/>
      <c r="K274" s="6"/>
      <c r="L274" s="135"/>
      <c r="M274" s="135"/>
      <c r="N274" s="135"/>
      <c r="O274" s="135"/>
      <c r="P274" s="135"/>
      <c r="Q274" s="135"/>
      <c r="R274" s="135"/>
      <c r="S274" s="135"/>
      <c r="T274" s="135"/>
      <c r="U274" s="135"/>
      <c r="V274" s="135"/>
      <c r="W274" s="135"/>
      <c r="X274" s="135"/>
      <c r="Y274" s="135"/>
      <c r="Z274" s="135"/>
      <c r="AA274" s="135"/>
      <c r="AB274" s="135"/>
    </row>
    <row r="275" spans="1:28" ht="15.75">
      <c r="A275" s="5"/>
      <c r="B275" s="5"/>
      <c r="C275" s="5"/>
      <c r="D275" s="6"/>
      <c r="E275" s="6"/>
      <c r="F275" s="6"/>
      <c r="G275" s="6"/>
      <c r="H275" s="6"/>
      <c r="I275" s="6"/>
      <c r="J275" s="6"/>
      <c r="K275" s="6"/>
      <c r="L275" s="135"/>
      <c r="M275" s="135"/>
      <c r="N275" s="135"/>
      <c r="O275" s="135"/>
      <c r="P275" s="135"/>
      <c r="Q275" s="135"/>
      <c r="R275" s="135"/>
      <c r="S275" s="135"/>
      <c r="T275" s="135"/>
      <c r="U275" s="135"/>
      <c r="V275" s="135"/>
      <c r="W275" s="135"/>
      <c r="X275" s="135"/>
      <c r="Y275" s="135"/>
      <c r="Z275" s="135"/>
      <c r="AA275" s="135"/>
      <c r="AB275" s="135"/>
    </row>
    <row r="276" spans="1:28" ht="15.75">
      <c r="A276" s="5"/>
      <c r="B276" s="5"/>
      <c r="C276" s="5"/>
      <c r="D276" s="6"/>
      <c r="E276" s="6"/>
      <c r="F276" s="6"/>
      <c r="G276" s="6"/>
      <c r="H276" s="6"/>
      <c r="I276" s="6"/>
      <c r="J276" s="6"/>
      <c r="K276" s="6"/>
      <c r="L276" s="135"/>
      <c r="M276" s="135"/>
      <c r="N276" s="135"/>
      <c r="O276" s="135"/>
      <c r="P276" s="135"/>
      <c r="Q276" s="135"/>
      <c r="R276" s="135"/>
      <c r="S276" s="135"/>
      <c r="T276" s="135"/>
      <c r="U276" s="135"/>
      <c r="V276" s="135"/>
      <c r="W276" s="135"/>
      <c r="X276" s="135"/>
      <c r="Y276" s="135"/>
      <c r="Z276" s="135"/>
      <c r="AA276" s="135"/>
      <c r="AB276" s="135"/>
    </row>
    <row r="277" spans="1:28" ht="15.75">
      <c r="A277" s="5"/>
      <c r="B277" s="5"/>
      <c r="C277" s="5"/>
      <c r="D277" s="6"/>
      <c r="E277" s="6"/>
      <c r="F277" s="6"/>
      <c r="G277" s="6"/>
      <c r="H277" s="6"/>
      <c r="I277" s="6"/>
      <c r="J277" s="6"/>
      <c r="K277" s="6"/>
      <c r="L277" s="135"/>
      <c r="M277" s="135"/>
      <c r="N277" s="135"/>
      <c r="O277" s="135"/>
      <c r="P277" s="135"/>
      <c r="Q277" s="135"/>
      <c r="R277" s="135"/>
      <c r="S277" s="135"/>
      <c r="T277" s="135"/>
      <c r="U277" s="135"/>
      <c r="V277" s="135"/>
      <c r="W277" s="135"/>
      <c r="X277" s="135"/>
      <c r="Y277" s="135"/>
      <c r="Z277" s="135"/>
      <c r="AA277" s="135"/>
      <c r="AB277" s="135"/>
    </row>
    <row r="278" spans="1:28" ht="15.75">
      <c r="A278" s="5"/>
      <c r="B278" s="5"/>
      <c r="C278" s="5"/>
      <c r="D278" s="6"/>
      <c r="E278" s="6"/>
      <c r="F278" s="6"/>
      <c r="G278" s="6"/>
      <c r="H278" s="6"/>
      <c r="I278" s="6"/>
      <c r="J278" s="6"/>
      <c r="K278" s="6"/>
      <c r="L278" s="135"/>
      <c r="M278" s="135"/>
      <c r="N278" s="135"/>
      <c r="O278" s="135"/>
      <c r="P278" s="135"/>
      <c r="Q278" s="135"/>
      <c r="R278" s="135"/>
      <c r="S278" s="135"/>
      <c r="T278" s="135"/>
      <c r="U278" s="135"/>
      <c r="V278" s="135"/>
      <c r="W278" s="135"/>
      <c r="X278" s="135"/>
      <c r="Y278" s="135"/>
      <c r="Z278" s="135"/>
      <c r="AA278" s="135"/>
      <c r="AB278" s="135"/>
    </row>
    <row r="279" spans="1:28" ht="15.75">
      <c r="A279" s="5"/>
      <c r="B279" s="5"/>
      <c r="C279" s="5"/>
      <c r="D279" s="6"/>
      <c r="E279" s="6"/>
      <c r="F279" s="6"/>
      <c r="G279" s="6"/>
      <c r="H279" s="6"/>
      <c r="I279" s="6"/>
      <c r="J279" s="6"/>
      <c r="K279" s="6"/>
      <c r="L279" s="135"/>
      <c r="M279" s="135"/>
      <c r="N279" s="135"/>
      <c r="O279" s="135"/>
      <c r="P279" s="135"/>
      <c r="Q279" s="135"/>
      <c r="R279" s="135"/>
      <c r="S279" s="135"/>
      <c r="T279" s="135"/>
      <c r="U279" s="135"/>
      <c r="V279" s="135"/>
      <c r="W279" s="135"/>
      <c r="X279" s="135"/>
      <c r="Y279" s="135"/>
      <c r="Z279" s="135"/>
      <c r="AA279" s="135"/>
      <c r="AB279" s="135"/>
    </row>
    <row r="280" spans="1:28" ht="15.75">
      <c r="A280" s="5"/>
      <c r="B280" s="5"/>
      <c r="C280" s="5"/>
      <c r="D280" s="6"/>
      <c r="E280" s="6"/>
      <c r="F280" s="6"/>
      <c r="G280" s="6"/>
      <c r="H280" s="6"/>
      <c r="I280" s="6"/>
      <c r="J280" s="6"/>
      <c r="K280" s="6"/>
      <c r="L280" s="135"/>
      <c r="M280" s="135"/>
      <c r="N280" s="135"/>
      <c r="O280" s="135"/>
      <c r="P280" s="135"/>
      <c r="Q280" s="135"/>
      <c r="R280" s="135"/>
      <c r="S280" s="135"/>
      <c r="T280" s="135"/>
      <c r="U280" s="135"/>
      <c r="V280" s="135"/>
      <c r="W280" s="135"/>
      <c r="X280" s="135"/>
      <c r="Y280" s="135"/>
      <c r="Z280" s="135"/>
      <c r="AA280" s="135"/>
      <c r="AB280" s="135"/>
    </row>
    <row r="281" spans="1:28" ht="15.75">
      <c r="A281" s="5"/>
      <c r="B281" s="5"/>
      <c r="C281" s="5"/>
      <c r="D281" s="6"/>
      <c r="E281" s="6"/>
      <c r="F281" s="6"/>
      <c r="G281" s="6"/>
      <c r="H281" s="6"/>
      <c r="I281" s="6"/>
      <c r="J281" s="6"/>
      <c r="K281" s="6"/>
      <c r="L281" s="135"/>
      <c r="M281" s="135"/>
      <c r="N281" s="135"/>
      <c r="O281" s="135"/>
      <c r="P281" s="135"/>
      <c r="Q281" s="135"/>
      <c r="R281" s="135"/>
      <c r="S281" s="135"/>
      <c r="T281" s="135"/>
      <c r="U281" s="135"/>
      <c r="V281" s="135"/>
      <c r="W281" s="135"/>
      <c r="X281" s="135"/>
      <c r="Y281" s="135"/>
      <c r="Z281" s="135"/>
      <c r="AA281" s="135"/>
      <c r="AB281" s="135"/>
    </row>
    <row r="282" spans="1:28" ht="15.75">
      <c r="A282" s="5"/>
      <c r="B282" s="5"/>
      <c r="C282" s="5"/>
      <c r="D282" s="6"/>
      <c r="E282" s="6"/>
      <c r="F282" s="6"/>
      <c r="G282" s="6"/>
      <c r="H282" s="6"/>
      <c r="I282" s="6"/>
      <c r="J282" s="6"/>
      <c r="K282" s="6"/>
      <c r="L282" s="135"/>
      <c r="M282" s="135"/>
      <c r="N282" s="135"/>
      <c r="O282" s="135"/>
      <c r="P282" s="135"/>
      <c r="Q282" s="135"/>
      <c r="R282" s="135"/>
      <c r="S282" s="135"/>
      <c r="T282" s="135"/>
      <c r="U282" s="135"/>
      <c r="V282" s="135"/>
      <c r="W282" s="135"/>
      <c r="X282" s="135"/>
      <c r="Y282" s="135"/>
      <c r="Z282" s="135"/>
      <c r="AA282" s="135"/>
      <c r="AB282" s="135"/>
    </row>
    <row r="283" spans="1:28" ht="15.75">
      <c r="A283" s="5"/>
      <c r="B283" s="5"/>
      <c r="C283" s="5"/>
      <c r="D283" s="6"/>
      <c r="E283" s="6"/>
      <c r="F283" s="6"/>
      <c r="G283" s="6"/>
      <c r="H283" s="6"/>
      <c r="I283" s="6"/>
      <c r="J283" s="6"/>
      <c r="K283" s="6"/>
      <c r="L283" s="135"/>
      <c r="M283" s="135"/>
      <c r="N283" s="135"/>
      <c r="O283" s="135"/>
      <c r="P283" s="135"/>
      <c r="Q283" s="135"/>
      <c r="R283" s="135"/>
      <c r="S283" s="135"/>
      <c r="T283" s="135"/>
      <c r="U283" s="135"/>
      <c r="V283" s="135"/>
      <c r="W283" s="135"/>
      <c r="X283" s="135"/>
      <c r="Y283" s="135"/>
      <c r="Z283" s="135"/>
      <c r="AA283" s="135"/>
      <c r="AB283" s="135"/>
    </row>
    <row r="284" spans="1:28" ht="15.75">
      <c r="A284" s="5"/>
      <c r="B284" s="5"/>
      <c r="C284" s="5"/>
      <c r="D284" s="6"/>
      <c r="E284" s="6"/>
      <c r="F284" s="6"/>
      <c r="G284" s="6"/>
      <c r="H284" s="6"/>
      <c r="I284" s="6"/>
      <c r="J284" s="6"/>
      <c r="K284" s="6"/>
      <c r="L284" s="135"/>
      <c r="M284" s="135"/>
      <c r="N284" s="135"/>
      <c r="O284" s="135"/>
      <c r="P284" s="135"/>
      <c r="Q284" s="135"/>
      <c r="R284" s="135"/>
      <c r="S284" s="135"/>
      <c r="T284" s="135"/>
      <c r="U284" s="135"/>
      <c r="V284" s="135"/>
      <c r="W284" s="135"/>
      <c r="X284" s="135"/>
      <c r="Y284" s="135"/>
      <c r="Z284" s="135"/>
      <c r="AA284" s="135"/>
      <c r="AB284" s="135"/>
    </row>
    <row r="285" spans="1:28" ht="15.75">
      <c r="A285" s="5"/>
      <c r="B285" s="5"/>
      <c r="C285" s="5"/>
      <c r="D285" s="6"/>
      <c r="E285" s="6"/>
      <c r="F285" s="6"/>
      <c r="G285" s="6"/>
      <c r="H285" s="6"/>
      <c r="I285" s="6"/>
      <c r="J285" s="6"/>
      <c r="K285" s="6"/>
      <c r="L285" s="135"/>
      <c r="M285" s="135"/>
      <c r="N285" s="135"/>
      <c r="O285" s="135"/>
      <c r="P285" s="135"/>
      <c r="Q285" s="135"/>
      <c r="R285" s="135"/>
      <c r="S285" s="135"/>
      <c r="T285" s="135"/>
      <c r="U285" s="135"/>
      <c r="V285" s="135"/>
      <c r="W285" s="135"/>
      <c r="X285" s="135"/>
      <c r="Y285" s="135"/>
      <c r="Z285" s="135"/>
      <c r="AA285" s="135"/>
      <c r="AB285" s="135"/>
    </row>
    <row r="286" spans="1:28" ht="15.75">
      <c r="A286" s="5"/>
      <c r="B286" s="5"/>
      <c r="C286" s="5"/>
      <c r="D286" s="6"/>
      <c r="E286" s="6"/>
      <c r="F286" s="6"/>
      <c r="G286" s="6"/>
      <c r="H286" s="6"/>
      <c r="I286" s="6"/>
      <c r="J286" s="6"/>
      <c r="K286" s="6"/>
      <c r="L286" s="135"/>
      <c r="M286" s="135"/>
      <c r="N286" s="135"/>
      <c r="O286" s="135"/>
      <c r="P286" s="135"/>
      <c r="Q286" s="135"/>
      <c r="R286" s="135"/>
      <c r="S286" s="135"/>
      <c r="T286" s="135"/>
      <c r="U286" s="135"/>
      <c r="V286" s="135"/>
      <c r="W286" s="135"/>
      <c r="X286" s="135"/>
      <c r="Y286" s="135"/>
      <c r="Z286" s="135"/>
      <c r="AA286" s="135"/>
      <c r="AB286" s="135"/>
    </row>
    <row r="287" spans="1:28" ht="15.75">
      <c r="A287" s="5"/>
      <c r="B287" s="5"/>
      <c r="C287" s="5"/>
      <c r="D287" s="6"/>
      <c r="E287" s="6"/>
      <c r="F287" s="6"/>
      <c r="G287" s="6"/>
      <c r="H287" s="6"/>
      <c r="I287" s="6"/>
      <c r="J287" s="6"/>
      <c r="K287" s="6"/>
      <c r="L287" s="135"/>
      <c r="M287" s="135"/>
      <c r="N287" s="135"/>
      <c r="O287" s="135"/>
      <c r="P287" s="135"/>
      <c r="Q287" s="135"/>
      <c r="R287" s="135"/>
      <c r="S287" s="135"/>
      <c r="T287" s="135"/>
      <c r="U287" s="135"/>
      <c r="V287" s="135"/>
      <c r="W287" s="135"/>
      <c r="X287" s="135"/>
      <c r="Y287" s="135"/>
      <c r="Z287" s="135"/>
      <c r="AA287" s="135"/>
      <c r="AB287" s="135"/>
    </row>
    <row r="288" spans="1:28" ht="15.75">
      <c r="A288" s="5"/>
      <c r="B288" s="5"/>
      <c r="C288" s="5"/>
      <c r="D288" s="6"/>
      <c r="E288" s="6"/>
      <c r="F288" s="6"/>
      <c r="G288" s="6"/>
      <c r="H288" s="6"/>
      <c r="I288" s="6"/>
      <c r="J288" s="6"/>
      <c r="K288" s="6"/>
      <c r="L288" s="135"/>
      <c r="M288" s="135"/>
      <c r="N288" s="135"/>
      <c r="O288" s="135"/>
      <c r="P288" s="135"/>
      <c r="Q288" s="135"/>
      <c r="R288" s="135"/>
      <c r="S288" s="135"/>
      <c r="T288" s="135"/>
      <c r="U288" s="135"/>
      <c r="V288" s="135"/>
      <c r="W288" s="135"/>
      <c r="X288" s="135"/>
      <c r="Y288" s="135"/>
      <c r="Z288" s="135"/>
      <c r="AA288" s="135"/>
      <c r="AB288" s="135"/>
    </row>
    <row r="289" spans="1:28" ht="15.75">
      <c r="A289" s="5"/>
      <c r="B289" s="5"/>
      <c r="C289" s="5"/>
      <c r="D289" s="6"/>
      <c r="E289" s="6"/>
      <c r="F289" s="6"/>
      <c r="G289" s="6"/>
      <c r="H289" s="6"/>
      <c r="I289" s="6"/>
      <c r="J289" s="6"/>
      <c r="K289" s="6"/>
      <c r="L289" s="135"/>
      <c r="M289" s="135"/>
      <c r="N289" s="135"/>
      <c r="O289" s="135"/>
      <c r="P289" s="135"/>
      <c r="Q289" s="135"/>
      <c r="R289" s="135"/>
      <c r="S289" s="135"/>
      <c r="T289" s="135"/>
      <c r="U289" s="135"/>
      <c r="V289" s="135"/>
      <c r="W289" s="135"/>
      <c r="X289" s="135"/>
      <c r="Y289" s="135"/>
      <c r="Z289" s="135"/>
      <c r="AA289" s="135"/>
      <c r="AB289" s="135"/>
    </row>
    <row r="290" spans="1:28" ht="15.75">
      <c r="A290" s="5"/>
      <c r="B290" s="5"/>
      <c r="C290" s="5"/>
      <c r="D290" s="6"/>
      <c r="E290" s="6"/>
      <c r="F290" s="6"/>
      <c r="G290" s="6"/>
      <c r="H290" s="6"/>
      <c r="I290" s="6"/>
      <c r="J290" s="6"/>
      <c r="K290" s="6"/>
      <c r="L290" s="135"/>
      <c r="M290" s="135"/>
      <c r="N290" s="135"/>
      <c r="O290" s="135"/>
      <c r="P290" s="135"/>
      <c r="Q290" s="135"/>
      <c r="R290" s="135"/>
      <c r="S290" s="135"/>
      <c r="T290" s="135"/>
      <c r="U290" s="135"/>
      <c r="V290" s="135"/>
      <c r="W290" s="135"/>
      <c r="X290" s="135"/>
      <c r="Y290" s="135"/>
      <c r="Z290" s="135"/>
      <c r="AA290" s="135"/>
      <c r="AB290" s="135"/>
    </row>
    <row r="291" spans="1:28" ht="15.75">
      <c r="A291" s="5"/>
      <c r="B291" s="5"/>
      <c r="C291" s="5"/>
      <c r="D291" s="6"/>
      <c r="E291" s="6"/>
      <c r="F291" s="6"/>
      <c r="G291" s="6"/>
      <c r="H291" s="6"/>
      <c r="I291" s="6"/>
      <c r="J291" s="6"/>
      <c r="K291" s="6"/>
      <c r="L291" s="135"/>
      <c r="M291" s="135"/>
      <c r="N291" s="135"/>
      <c r="O291" s="135"/>
      <c r="P291" s="135"/>
      <c r="Q291" s="135"/>
      <c r="R291" s="135"/>
      <c r="S291" s="135"/>
      <c r="T291" s="135"/>
      <c r="U291" s="135"/>
      <c r="V291" s="135"/>
      <c r="W291" s="135"/>
      <c r="X291" s="135"/>
      <c r="Y291" s="135"/>
      <c r="Z291" s="135"/>
      <c r="AA291" s="135"/>
      <c r="AB291" s="135"/>
    </row>
    <row r="292" spans="1:28" ht="15.75">
      <c r="A292" s="5"/>
      <c r="B292" s="5"/>
      <c r="C292" s="5"/>
      <c r="D292" s="6"/>
      <c r="E292" s="6"/>
      <c r="F292" s="6"/>
      <c r="G292" s="6"/>
      <c r="H292" s="6"/>
      <c r="I292" s="6"/>
      <c r="J292" s="6"/>
      <c r="K292" s="6"/>
      <c r="L292" s="135"/>
      <c r="M292" s="135"/>
      <c r="N292" s="135"/>
      <c r="O292" s="135"/>
      <c r="P292" s="135"/>
      <c r="Q292" s="135"/>
      <c r="R292" s="135"/>
      <c r="S292" s="135"/>
      <c r="T292" s="135"/>
      <c r="U292" s="135"/>
      <c r="V292" s="135"/>
      <c r="W292" s="135"/>
      <c r="X292" s="135"/>
      <c r="Y292" s="135"/>
      <c r="Z292" s="135"/>
      <c r="AA292" s="135"/>
      <c r="AB292" s="135"/>
    </row>
    <row r="293" spans="1:28" ht="15.75">
      <c r="A293" s="5"/>
      <c r="B293" s="5"/>
      <c r="C293" s="5"/>
      <c r="D293" s="6"/>
      <c r="E293" s="6"/>
      <c r="F293" s="6"/>
      <c r="G293" s="6"/>
      <c r="H293" s="6"/>
      <c r="I293" s="6"/>
      <c r="J293" s="6"/>
      <c r="K293" s="6"/>
      <c r="L293" s="135"/>
      <c r="M293" s="135"/>
      <c r="N293" s="135"/>
      <c r="O293" s="135"/>
      <c r="P293" s="135"/>
      <c r="Q293" s="135"/>
      <c r="R293" s="135"/>
      <c r="S293" s="135"/>
      <c r="T293" s="135"/>
      <c r="U293" s="135"/>
      <c r="V293" s="135"/>
      <c r="W293" s="135"/>
      <c r="X293" s="135"/>
      <c r="Y293" s="135"/>
      <c r="Z293" s="135"/>
      <c r="AA293" s="135"/>
      <c r="AB293" s="135"/>
    </row>
    <row r="294" spans="1:28" ht="15.75">
      <c r="A294" s="5"/>
      <c r="B294" s="5"/>
      <c r="C294" s="5"/>
      <c r="D294" s="6"/>
      <c r="E294" s="6"/>
      <c r="F294" s="6"/>
      <c r="G294" s="6"/>
      <c r="H294" s="6"/>
      <c r="I294" s="6"/>
      <c r="J294" s="6"/>
      <c r="K294" s="6"/>
      <c r="L294" s="135"/>
      <c r="M294" s="135"/>
      <c r="N294" s="135"/>
      <c r="O294" s="135"/>
      <c r="P294" s="135"/>
      <c r="Q294" s="135"/>
      <c r="R294" s="135"/>
      <c r="S294" s="135"/>
      <c r="T294" s="135"/>
      <c r="U294" s="135"/>
      <c r="V294" s="135"/>
      <c r="W294" s="135"/>
      <c r="X294" s="135"/>
      <c r="Y294" s="135"/>
      <c r="Z294" s="135"/>
      <c r="AA294" s="135"/>
      <c r="AB294" s="135"/>
    </row>
    <row r="295" spans="1:28" ht="15.75">
      <c r="A295" s="5"/>
      <c r="B295" s="5"/>
      <c r="C295" s="5"/>
      <c r="D295" s="6"/>
      <c r="E295" s="6"/>
      <c r="F295" s="6"/>
      <c r="G295" s="6"/>
      <c r="H295" s="6"/>
      <c r="I295" s="6"/>
      <c r="J295" s="6"/>
      <c r="K295" s="6"/>
      <c r="L295" s="135"/>
      <c r="M295" s="135"/>
      <c r="N295" s="135"/>
      <c r="O295" s="135"/>
      <c r="P295" s="135"/>
      <c r="Q295" s="135"/>
      <c r="R295" s="135"/>
      <c r="S295" s="135"/>
      <c r="T295" s="135"/>
      <c r="U295" s="135"/>
      <c r="V295" s="135"/>
      <c r="W295" s="135"/>
      <c r="X295" s="135"/>
      <c r="Y295" s="135"/>
      <c r="Z295" s="135"/>
      <c r="AA295" s="135"/>
      <c r="AB295" s="135"/>
    </row>
    <row r="296" spans="1:28" ht="15.75">
      <c r="A296" s="5"/>
      <c r="B296" s="5"/>
      <c r="C296" s="5"/>
      <c r="D296" s="6"/>
      <c r="E296" s="6"/>
      <c r="F296" s="6"/>
      <c r="G296" s="6"/>
      <c r="H296" s="6"/>
      <c r="I296" s="6"/>
      <c r="J296" s="6"/>
      <c r="K296" s="6"/>
      <c r="L296" s="135"/>
      <c r="M296" s="135"/>
      <c r="N296" s="135"/>
      <c r="O296" s="135"/>
      <c r="P296" s="135"/>
      <c r="Q296" s="135"/>
      <c r="R296" s="135"/>
      <c r="S296" s="135"/>
      <c r="T296" s="135"/>
      <c r="U296" s="135"/>
      <c r="V296" s="135"/>
      <c r="W296" s="135"/>
      <c r="X296" s="135"/>
      <c r="Y296" s="135"/>
      <c r="Z296" s="135"/>
      <c r="AA296" s="135"/>
      <c r="AB296" s="135"/>
    </row>
    <row r="297" spans="1:28" ht="15.75">
      <c r="A297" s="5"/>
      <c r="B297" s="5"/>
      <c r="C297" s="5"/>
      <c r="D297" s="6"/>
      <c r="E297" s="6"/>
      <c r="F297" s="6"/>
      <c r="G297" s="6"/>
      <c r="H297" s="6"/>
      <c r="I297" s="6"/>
      <c r="J297" s="6"/>
      <c r="K297" s="6"/>
      <c r="L297" s="135"/>
      <c r="M297" s="135"/>
      <c r="N297" s="135"/>
      <c r="O297" s="135"/>
      <c r="P297" s="135"/>
      <c r="Q297" s="135"/>
      <c r="R297" s="135"/>
      <c r="S297" s="135"/>
      <c r="T297" s="135"/>
      <c r="U297" s="135"/>
      <c r="V297" s="135"/>
      <c r="W297" s="135"/>
      <c r="X297" s="135"/>
      <c r="Y297" s="135"/>
      <c r="Z297" s="135"/>
      <c r="AA297" s="135"/>
      <c r="AB297" s="135"/>
    </row>
    <row r="298" spans="1:28" ht="15.75">
      <c r="A298" s="5"/>
      <c r="B298" s="5"/>
      <c r="C298" s="5"/>
      <c r="D298" s="6"/>
      <c r="E298" s="6"/>
      <c r="F298" s="6"/>
      <c r="G298" s="6"/>
      <c r="H298" s="6"/>
      <c r="I298" s="6"/>
      <c r="J298" s="6"/>
      <c r="K298" s="6"/>
      <c r="L298" s="135"/>
      <c r="M298" s="135"/>
      <c r="N298" s="135"/>
      <c r="O298" s="135"/>
      <c r="P298" s="135"/>
      <c r="Q298" s="135"/>
      <c r="R298" s="135"/>
      <c r="S298" s="135"/>
      <c r="T298" s="135"/>
      <c r="U298" s="135"/>
      <c r="V298" s="135"/>
      <c r="W298" s="135"/>
      <c r="X298" s="135"/>
      <c r="Y298" s="135"/>
      <c r="Z298" s="135"/>
      <c r="AA298" s="135"/>
      <c r="AB298" s="135"/>
    </row>
    <row r="299" spans="1:28" ht="15.75">
      <c r="A299" s="5"/>
      <c r="B299" s="5"/>
      <c r="C299" s="5"/>
      <c r="D299" s="6"/>
      <c r="E299" s="6"/>
      <c r="F299" s="6"/>
      <c r="G299" s="6"/>
      <c r="H299" s="6"/>
      <c r="I299" s="6"/>
      <c r="J299" s="6"/>
      <c r="K299" s="6"/>
      <c r="L299" s="135"/>
      <c r="M299" s="135"/>
      <c r="N299" s="135"/>
      <c r="O299" s="135"/>
      <c r="P299" s="135"/>
      <c r="Q299" s="135"/>
      <c r="R299" s="135"/>
      <c r="S299" s="135"/>
      <c r="T299" s="135"/>
      <c r="U299" s="135"/>
      <c r="V299" s="135"/>
      <c r="W299" s="135"/>
      <c r="X299" s="135"/>
      <c r="Y299" s="135"/>
      <c r="Z299" s="135"/>
      <c r="AA299" s="135"/>
      <c r="AB299" s="135"/>
    </row>
    <row r="300" spans="1:28" ht="15.75">
      <c r="A300" s="5"/>
      <c r="B300" s="5"/>
      <c r="C300" s="5"/>
      <c r="D300" s="6"/>
      <c r="E300" s="6"/>
      <c r="F300" s="6"/>
      <c r="G300" s="6"/>
      <c r="H300" s="6"/>
      <c r="I300" s="6"/>
      <c r="J300" s="6"/>
      <c r="K300" s="6"/>
      <c r="L300" s="135"/>
      <c r="M300" s="135"/>
      <c r="N300" s="135"/>
      <c r="O300" s="135"/>
      <c r="P300" s="135"/>
      <c r="Q300" s="135"/>
      <c r="R300" s="135"/>
      <c r="S300" s="135"/>
      <c r="T300" s="135"/>
      <c r="U300" s="135"/>
      <c r="V300" s="135"/>
      <c r="W300" s="135"/>
      <c r="X300" s="135"/>
      <c r="Y300" s="135"/>
      <c r="Z300" s="135"/>
      <c r="AA300" s="135"/>
      <c r="AB300" s="135"/>
    </row>
    <row r="301" spans="1:28" ht="15.75">
      <c r="A301" s="5"/>
      <c r="B301" s="5"/>
      <c r="C301" s="5"/>
      <c r="D301" s="6"/>
      <c r="E301" s="6"/>
      <c r="F301" s="6"/>
      <c r="G301" s="6"/>
      <c r="H301" s="6"/>
      <c r="I301" s="6"/>
      <c r="J301" s="6"/>
      <c r="K301" s="6"/>
      <c r="L301" s="135"/>
      <c r="M301" s="135"/>
      <c r="N301" s="135"/>
      <c r="O301" s="135"/>
      <c r="P301" s="135"/>
      <c r="Q301" s="135"/>
      <c r="R301" s="135"/>
      <c r="S301" s="135"/>
      <c r="T301" s="135"/>
      <c r="U301" s="135"/>
      <c r="V301" s="135"/>
      <c r="W301" s="135"/>
      <c r="X301" s="135"/>
      <c r="Y301" s="135"/>
      <c r="Z301" s="135"/>
      <c r="AA301" s="135"/>
      <c r="AB301" s="135"/>
    </row>
    <row r="302" spans="1:28" ht="15.75">
      <c r="A302" s="5"/>
      <c r="B302" s="5"/>
      <c r="C302" s="5"/>
      <c r="D302" s="6"/>
      <c r="E302" s="6"/>
      <c r="F302" s="6"/>
      <c r="G302" s="6"/>
      <c r="H302" s="6"/>
      <c r="I302" s="6"/>
      <c r="J302" s="6"/>
      <c r="K302" s="6"/>
      <c r="L302" s="135"/>
      <c r="M302" s="135"/>
      <c r="N302" s="135"/>
      <c r="O302" s="135"/>
      <c r="P302" s="135"/>
      <c r="Q302" s="135"/>
      <c r="R302" s="135"/>
      <c r="S302" s="135"/>
      <c r="T302" s="135"/>
      <c r="U302" s="135"/>
      <c r="V302" s="135"/>
      <c r="W302" s="135"/>
      <c r="X302" s="135"/>
      <c r="Y302" s="135"/>
      <c r="Z302" s="135"/>
      <c r="AA302" s="135"/>
      <c r="AB302" s="135"/>
    </row>
    <row r="303" spans="1:28" ht="15.75">
      <c r="A303" s="5"/>
      <c r="B303" s="5"/>
      <c r="C303" s="5"/>
      <c r="D303" s="6"/>
      <c r="E303" s="6"/>
      <c r="F303" s="6"/>
      <c r="G303" s="6"/>
      <c r="H303" s="6"/>
      <c r="I303" s="6"/>
      <c r="J303" s="6"/>
      <c r="K303" s="6"/>
      <c r="L303" s="135"/>
      <c r="M303" s="135"/>
      <c r="N303" s="135"/>
      <c r="O303" s="135"/>
      <c r="P303" s="135"/>
      <c r="Q303" s="135"/>
      <c r="R303" s="135"/>
      <c r="S303" s="135"/>
      <c r="T303" s="135"/>
      <c r="U303" s="135"/>
      <c r="V303" s="135"/>
      <c r="W303" s="135"/>
      <c r="X303" s="135"/>
      <c r="Y303" s="135"/>
      <c r="Z303" s="135"/>
      <c r="AA303" s="135"/>
      <c r="AB303" s="135"/>
    </row>
    <row r="304" spans="1:28" ht="15.75">
      <c r="A304" s="5"/>
      <c r="B304" s="5"/>
      <c r="C304" s="5"/>
      <c r="D304" s="6"/>
      <c r="E304" s="6"/>
      <c r="F304" s="6"/>
      <c r="G304" s="6"/>
      <c r="H304" s="6"/>
      <c r="I304" s="6"/>
      <c r="J304" s="6"/>
      <c r="K304" s="6"/>
      <c r="L304" s="135"/>
      <c r="M304" s="135"/>
      <c r="N304" s="135"/>
      <c r="O304" s="135"/>
      <c r="P304" s="135"/>
      <c r="Q304" s="135"/>
      <c r="R304" s="135"/>
      <c r="S304" s="135"/>
      <c r="T304" s="135"/>
      <c r="U304" s="135"/>
      <c r="V304" s="135"/>
      <c r="W304" s="135"/>
      <c r="X304" s="135"/>
      <c r="Y304" s="135"/>
      <c r="Z304" s="135"/>
      <c r="AA304" s="135"/>
      <c r="AB304" s="135"/>
    </row>
    <row r="305" spans="1:28" ht="15.75">
      <c r="A305" s="5"/>
      <c r="B305" s="5"/>
      <c r="C305" s="5"/>
      <c r="D305" s="6"/>
      <c r="E305" s="6"/>
      <c r="F305" s="6"/>
      <c r="G305" s="6"/>
      <c r="H305" s="6"/>
      <c r="I305" s="6"/>
      <c r="J305" s="6"/>
      <c r="K305" s="6"/>
      <c r="L305" s="135"/>
      <c r="M305" s="135"/>
      <c r="N305" s="135"/>
      <c r="O305" s="135"/>
      <c r="P305" s="135"/>
      <c r="Q305" s="135"/>
      <c r="R305" s="135"/>
      <c r="S305" s="135"/>
      <c r="T305" s="135"/>
      <c r="U305" s="135"/>
      <c r="V305" s="135"/>
      <c r="W305" s="135"/>
      <c r="X305" s="135"/>
      <c r="Y305" s="135"/>
      <c r="Z305" s="135"/>
      <c r="AA305" s="135"/>
      <c r="AB305" s="135"/>
    </row>
    <row r="306" spans="1:28" ht="15.75">
      <c r="A306" s="5"/>
      <c r="B306" s="5"/>
      <c r="C306" s="5"/>
      <c r="D306" s="6"/>
      <c r="E306" s="6"/>
      <c r="F306" s="6"/>
      <c r="G306" s="6"/>
      <c r="H306" s="6"/>
      <c r="I306" s="6"/>
      <c r="J306" s="6"/>
      <c r="K306" s="6"/>
      <c r="L306" s="135"/>
      <c r="M306" s="135"/>
      <c r="N306" s="135"/>
      <c r="O306" s="135"/>
      <c r="P306" s="135"/>
      <c r="Q306" s="135"/>
      <c r="R306" s="135"/>
      <c r="S306" s="135"/>
      <c r="T306" s="135"/>
      <c r="U306" s="135"/>
      <c r="V306" s="135"/>
      <c r="W306" s="135"/>
      <c r="X306" s="135"/>
      <c r="Y306" s="135"/>
      <c r="Z306" s="135"/>
      <c r="AA306" s="135"/>
      <c r="AB306" s="135"/>
    </row>
    <row r="307" spans="1:28" ht="15.75">
      <c r="A307" s="5"/>
      <c r="B307" s="5"/>
      <c r="C307" s="5"/>
      <c r="D307" s="6"/>
      <c r="E307" s="6"/>
      <c r="F307" s="6"/>
      <c r="G307" s="6"/>
      <c r="H307" s="6"/>
      <c r="I307" s="6"/>
      <c r="J307" s="6"/>
      <c r="K307" s="6"/>
      <c r="L307" s="135"/>
      <c r="M307" s="135"/>
      <c r="N307" s="135"/>
      <c r="O307" s="135"/>
      <c r="P307" s="135"/>
      <c r="Q307" s="135"/>
      <c r="R307" s="135"/>
      <c r="S307" s="135"/>
      <c r="T307" s="135"/>
      <c r="U307" s="135"/>
      <c r="V307" s="135"/>
      <c r="W307" s="135"/>
      <c r="X307" s="135"/>
      <c r="Y307" s="135"/>
      <c r="Z307" s="135"/>
      <c r="AA307" s="135"/>
      <c r="AB307" s="135"/>
    </row>
    <row r="308" spans="1:28" ht="15.75">
      <c r="A308" s="5"/>
      <c r="B308" s="5"/>
      <c r="C308" s="5"/>
      <c r="D308" s="6"/>
      <c r="E308" s="6"/>
      <c r="F308" s="6"/>
      <c r="G308" s="6"/>
      <c r="H308" s="6"/>
      <c r="I308" s="6"/>
      <c r="J308" s="6"/>
      <c r="K308" s="6"/>
      <c r="L308" s="135"/>
      <c r="M308" s="135"/>
      <c r="N308" s="135"/>
      <c r="O308" s="135"/>
      <c r="P308" s="135"/>
      <c r="Q308" s="135"/>
      <c r="R308" s="135"/>
      <c r="S308" s="135"/>
      <c r="T308" s="135"/>
      <c r="U308" s="135"/>
      <c r="V308" s="135"/>
      <c r="W308" s="135"/>
      <c r="X308" s="135"/>
      <c r="Y308" s="135"/>
      <c r="Z308" s="135"/>
      <c r="AA308" s="135"/>
      <c r="AB308" s="135"/>
    </row>
    <row r="309" spans="1:28" ht="15.75">
      <c r="A309" s="5"/>
      <c r="B309" s="5"/>
      <c r="C309" s="5"/>
      <c r="D309" s="6"/>
      <c r="E309" s="6"/>
      <c r="F309" s="6"/>
      <c r="G309" s="6"/>
      <c r="H309" s="6"/>
      <c r="I309" s="6"/>
      <c r="J309" s="6"/>
      <c r="K309" s="6"/>
      <c r="L309" s="135"/>
      <c r="M309" s="135"/>
      <c r="N309" s="135"/>
      <c r="O309" s="135"/>
      <c r="P309" s="135"/>
      <c r="Q309" s="135"/>
      <c r="R309" s="135"/>
      <c r="S309" s="135"/>
      <c r="T309" s="135"/>
      <c r="U309" s="135"/>
      <c r="V309" s="135"/>
      <c r="W309" s="135"/>
      <c r="X309" s="135"/>
      <c r="Y309" s="135"/>
      <c r="Z309" s="135"/>
      <c r="AA309" s="135"/>
      <c r="AB309" s="135"/>
    </row>
    <row r="310" spans="1:28" ht="15.75">
      <c r="A310" s="5"/>
      <c r="B310" s="5"/>
      <c r="C310" s="5"/>
      <c r="D310" s="6"/>
      <c r="E310" s="6"/>
      <c r="F310" s="6"/>
      <c r="G310" s="6"/>
      <c r="H310" s="6"/>
      <c r="I310" s="6"/>
      <c r="J310" s="6"/>
      <c r="K310" s="6"/>
      <c r="L310" s="135"/>
      <c r="M310" s="135"/>
      <c r="N310" s="135"/>
      <c r="O310" s="135"/>
      <c r="P310" s="135"/>
      <c r="Q310" s="135"/>
      <c r="R310" s="135"/>
      <c r="S310" s="135"/>
      <c r="T310" s="135"/>
      <c r="U310" s="135"/>
      <c r="V310" s="135"/>
      <c r="W310" s="135"/>
      <c r="X310" s="135"/>
      <c r="Y310" s="135"/>
      <c r="Z310" s="135"/>
      <c r="AA310" s="135"/>
      <c r="AB310" s="135"/>
    </row>
    <row r="311" spans="1:28" ht="15.75">
      <c r="A311" s="5"/>
      <c r="B311" s="5"/>
      <c r="C311" s="5"/>
      <c r="D311" s="6"/>
      <c r="E311" s="6"/>
      <c r="F311" s="6"/>
      <c r="G311" s="6"/>
      <c r="H311" s="6"/>
      <c r="I311" s="6"/>
      <c r="J311" s="6"/>
      <c r="K311" s="6"/>
      <c r="L311" s="135"/>
      <c r="M311" s="135"/>
      <c r="N311" s="135"/>
      <c r="O311" s="135"/>
      <c r="P311" s="135"/>
      <c r="Q311" s="135"/>
      <c r="R311" s="135"/>
      <c r="S311" s="135"/>
      <c r="T311" s="135"/>
      <c r="U311" s="135"/>
      <c r="V311" s="135"/>
      <c r="W311" s="135"/>
      <c r="X311" s="135"/>
      <c r="Y311" s="135"/>
      <c r="Z311" s="135"/>
      <c r="AA311" s="135"/>
      <c r="AB311" s="135"/>
    </row>
    <row r="312" spans="1:28" ht="15.75">
      <c r="A312" s="5"/>
      <c r="B312" s="5"/>
      <c r="C312" s="5"/>
      <c r="D312" s="6"/>
      <c r="E312" s="6"/>
      <c r="F312" s="6"/>
      <c r="G312" s="6"/>
      <c r="H312" s="6"/>
      <c r="I312" s="6"/>
      <c r="J312" s="6"/>
      <c r="K312" s="6"/>
      <c r="L312" s="135"/>
      <c r="M312" s="135"/>
      <c r="N312" s="135"/>
      <c r="O312" s="135"/>
      <c r="P312" s="135"/>
      <c r="Q312" s="135"/>
      <c r="R312" s="135"/>
      <c r="S312" s="135"/>
      <c r="T312" s="135"/>
      <c r="U312" s="135"/>
      <c r="V312" s="135"/>
      <c r="W312" s="135"/>
      <c r="X312" s="135"/>
      <c r="Y312" s="135"/>
      <c r="Z312" s="135"/>
      <c r="AA312" s="135"/>
      <c r="AB312" s="135"/>
    </row>
    <row r="313" spans="1:28" ht="15.75">
      <c r="A313" s="5"/>
      <c r="B313" s="5"/>
      <c r="C313" s="5"/>
      <c r="D313" s="6"/>
      <c r="E313" s="6"/>
      <c r="F313" s="6"/>
      <c r="G313" s="6"/>
      <c r="H313" s="6"/>
      <c r="I313" s="6"/>
      <c r="J313" s="6"/>
      <c r="K313" s="6"/>
      <c r="L313" s="135"/>
      <c r="M313" s="135"/>
      <c r="N313" s="135"/>
      <c r="O313" s="135"/>
      <c r="P313" s="135"/>
      <c r="Q313" s="135"/>
      <c r="R313" s="135"/>
      <c r="S313" s="135"/>
      <c r="T313" s="135"/>
      <c r="U313" s="135"/>
      <c r="V313" s="135"/>
      <c r="W313" s="135"/>
      <c r="X313" s="135"/>
      <c r="Y313" s="135"/>
      <c r="Z313" s="135"/>
      <c r="AA313" s="135"/>
      <c r="AB313" s="135"/>
    </row>
    <row r="314" spans="1:28" ht="15.75">
      <c r="A314" s="5"/>
      <c r="B314" s="5"/>
      <c r="C314" s="5"/>
      <c r="D314" s="6"/>
      <c r="E314" s="6"/>
      <c r="F314" s="6"/>
      <c r="G314" s="6"/>
      <c r="H314" s="6"/>
      <c r="I314" s="6"/>
      <c r="J314" s="6"/>
      <c r="K314" s="6"/>
      <c r="L314" s="135"/>
      <c r="M314" s="135"/>
      <c r="N314" s="135"/>
      <c r="O314" s="135"/>
      <c r="P314" s="135"/>
      <c r="Q314" s="135"/>
      <c r="R314" s="135"/>
      <c r="S314" s="135"/>
      <c r="T314" s="135"/>
      <c r="U314" s="135"/>
      <c r="V314" s="135"/>
      <c r="W314" s="135"/>
      <c r="X314" s="135"/>
      <c r="Y314" s="135"/>
      <c r="Z314" s="135"/>
      <c r="AA314" s="135"/>
      <c r="AB314" s="135"/>
    </row>
    <row r="315" spans="1:28" ht="15.75">
      <c r="A315" s="5"/>
      <c r="B315" s="5"/>
      <c r="C315" s="5"/>
      <c r="D315" s="6"/>
      <c r="E315" s="6"/>
      <c r="F315" s="6"/>
      <c r="G315" s="6"/>
      <c r="H315" s="6"/>
      <c r="I315" s="6"/>
      <c r="J315" s="6"/>
      <c r="K315" s="6"/>
      <c r="L315" s="135"/>
      <c r="M315" s="135"/>
      <c r="N315" s="135"/>
      <c r="O315" s="135"/>
      <c r="P315" s="135"/>
      <c r="Q315" s="135"/>
      <c r="R315" s="135"/>
      <c r="S315" s="135"/>
      <c r="T315" s="135"/>
      <c r="U315" s="135"/>
      <c r="V315" s="135"/>
      <c r="W315" s="135"/>
      <c r="X315" s="135"/>
      <c r="Y315" s="135"/>
      <c r="Z315" s="135"/>
      <c r="AA315" s="135"/>
      <c r="AB315" s="135"/>
    </row>
    <row r="316" spans="1:28" ht="15.75">
      <c r="A316" s="5"/>
      <c r="B316" s="5"/>
      <c r="C316" s="5"/>
      <c r="D316" s="6"/>
      <c r="E316" s="6"/>
      <c r="F316" s="6"/>
      <c r="G316" s="6"/>
      <c r="H316" s="6"/>
      <c r="I316" s="6"/>
      <c r="J316" s="6"/>
      <c r="K316" s="6"/>
      <c r="L316" s="135"/>
      <c r="M316" s="135"/>
      <c r="N316" s="135"/>
      <c r="O316" s="135"/>
      <c r="P316" s="135"/>
      <c r="Q316" s="135"/>
      <c r="R316" s="135"/>
      <c r="S316" s="135"/>
      <c r="T316" s="135"/>
      <c r="U316" s="135"/>
      <c r="V316" s="135"/>
      <c r="W316" s="135"/>
      <c r="X316" s="135"/>
      <c r="Y316" s="135"/>
      <c r="Z316" s="135"/>
      <c r="AA316" s="135"/>
      <c r="AB316" s="135"/>
    </row>
    <row r="317" spans="1:28" ht="15.75">
      <c r="A317" s="198"/>
      <c r="B317" s="5"/>
      <c r="C317" s="5"/>
      <c r="D317" s="6"/>
      <c r="E317" s="6"/>
      <c r="F317" s="6"/>
      <c r="G317" s="6"/>
      <c r="H317" s="6"/>
      <c r="I317" s="6"/>
      <c r="J317" s="6"/>
      <c r="K317" s="6"/>
      <c r="L317" s="135"/>
      <c r="M317" s="135"/>
      <c r="N317" s="135"/>
      <c r="O317" s="135"/>
      <c r="P317" s="135"/>
      <c r="Q317" s="135"/>
      <c r="R317" s="135"/>
      <c r="S317" s="135"/>
      <c r="T317" s="135"/>
      <c r="U317" s="135"/>
      <c r="V317" s="135"/>
      <c r="W317" s="135"/>
      <c r="X317" s="135"/>
      <c r="Y317" s="135"/>
      <c r="Z317" s="135"/>
      <c r="AA317" s="135"/>
      <c r="AB317" s="135"/>
    </row>
    <row r="318" spans="1:28" ht="15.75">
      <c r="A318" s="198"/>
      <c r="B318" s="5"/>
      <c r="C318" s="5"/>
      <c r="D318" s="6"/>
      <c r="E318" s="6"/>
      <c r="F318" s="6"/>
      <c r="G318" s="6"/>
      <c r="H318" s="6"/>
      <c r="I318" s="6"/>
      <c r="J318" s="6"/>
      <c r="K318" s="6"/>
      <c r="L318" s="135"/>
      <c r="M318" s="135"/>
      <c r="N318" s="135"/>
      <c r="O318" s="135"/>
      <c r="P318" s="135"/>
      <c r="Q318" s="135"/>
      <c r="R318" s="135"/>
      <c r="S318" s="135"/>
      <c r="T318" s="135"/>
      <c r="U318" s="135"/>
      <c r="V318" s="135"/>
      <c r="W318" s="135"/>
      <c r="X318" s="135"/>
      <c r="Y318" s="135"/>
      <c r="Z318" s="135"/>
      <c r="AA318" s="135"/>
      <c r="AB318" s="135"/>
    </row>
    <row r="319" spans="1:28">
      <c r="A319" s="198"/>
      <c r="B319" s="198"/>
      <c r="C319" s="198"/>
      <c r="D319" s="75"/>
      <c r="E319" s="75"/>
      <c r="F319" s="75"/>
      <c r="G319" s="75"/>
      <c r="H319" s="75"/>
      <c r="I319" s="75"/>
      <c r="J319" s="75"/>
      <c r="K319" s="75"/>
    </row>
    <row r="320" spans="1:28">
      <c r="A320" s="198"/>
      <c r="B320" s="198"/>
      <c r="C320" s="198"/>
      <c r="D320" s="75"/>
      <c r="E320" s="75"/>
      <c r="F320" s="75"/>
      <c r="G320" s="75"/>
      <c r="H320" s="75"/>
      <c r="I320" s="75"/>
      <c r="J320" s="75"/>
      <c r="K320" s="75"/>
    </row>
    <row r="321" spans="1:11">
      <c r="A321" s="198"/>
      <c r="B321" s="198"/>
      <c r="C321" s="198"/>
      <c r="D321" s="75"/>
      <c r="E321" s="75"/>
      <c r="F321" s="75"/>
      <c r="G321" s="75"/>
      <c r="H321" s="75"/>
      <c r="I321" s="75"/>
      <c r="J321" s="75"/>
      <c r="K321" s="75"/>
    </row>
    <row r="322" spans="1:11">
      <c r="A322" s="198"/>
      <c r="B322" s="198"/>
      <c r="C322" s="198"/>
      <c r="D322" s="75"/>
      <c r="E322" s="75"/>
      <c r="F322" s="75"/>
      <c r="G322" s="75"/>
      <c r="H322" s="75"/>
      <c r="I322" s="75"/>
      <c r="J322" s="75"/>
      <c r="K322" s="75"/>
    </row>
    <row r="323" spans="1:11">
      <c r="A323" s="198"/>
      <c r="B323" s="198"/>
      <c r="C323" s="198"/>
      <c r="D323" s="75"/>
      <c r="E323" s="75"/>
      <c r="F323" s="75"/>
      <c r="G323" s="75"/>
      <c r="H323" s="75"/>
      <c r="I323" s="75"/>
      <c r="J323" s="75"/>
      <c r="K323" s="75"/>
    </row>
    <row r="324" spans="1:11">
      <c r="A324" s="198"/>
      <c r="B324" s="198"/>
      <c r="C324" s="198"/>
      <c r="D324" s="75"/>
      <c r="E324" s="75"/>
      <c r="F324" s="75"/>
      <c r="G324" s="75"/>
      <c r="H324" s="75"/>
      <c r="I324" s="75"/>
      <c r="J324" s="75"/>
      <c r="K324" s="75"/>
    </row>
    <row r="325" spans="1:11">
      <c r="A325" s="198"/>
      <c r="B325" s="198"/>
      <c r="C325" s="198"/>
      <c r="D325" s="75"/>
      <c r="E325" s="75"/>
      <c r="F325" s="75"/>
      <c r="G325" s="75"/>
      <c r="H325" s="75"/>
      <c r="I325" s="75"/>
      <c r="J325" s="75"/>
      <c r="K325" s="75"/>
    </row>
    <row r="326" spans="1:11">
      <c r="A326" s="198"/>
      <c r="B326" s="198"/>
      <c r="C326" s="198"/>
      <c r="D326" s="75"/>
      <c r="E326" s="75"/>
      <c r="F326" s="75"/>
      <c r="G326" s="75"/>
      <c r="H326" s="75"/>
      <c r="I326" s="75"/>
      <c r="J326" s="75"/>
      <c r="K326" s="75"/>
    </row>
    <row r="327" spans="1:11">
      <c r="A327" s="198"/>
      <c r="B327" s="198"/>
      <c r="C327" s="198"/>
      <c r="D327" s="75"/>
      <c r="E327" s="75"/>
      <c r="F327" s="75"/>
      <c r="G327" s="75"/>
      <c r="H327" s="75"/>
      <c r="I327" s="75"/>
      <c r="J327" s="75"/>
      <c r="K327" s="75"/>
    </row>
    <row r="328" spans="1:11">
      <c r="A328" s="198"/>
      <c r="B328" s="198"/>
      <c r="C328" s="198"/>
      <c r="D328" s="75"/>
      <c r="E328" s="75"/>
      <c r="F328" s="75"/>
      <c r="G328" s="75"/>
      <c r="H328" s="75"/>
      <c r="I328" s="75"/>
      <c r="J328" s="75"/>
      <c r="K328" s="75"/>
    </row>
    <row r="329" spans="1:11">
      <c r="A329" s="198"/>
      <c r="B329" s="198"/>
      <c r="C329" s="198"/>
      <c r="D329" s="75"/>
      <c r="E329" s="75"/>
      <c r="F329" s="75"/>
      <c r="G329" s="75"/>
      <c r="H329" s="75"/>
      <c r="I329" s="75"/>
      <c r="J329" s="75"/>
      <c r="K329" s="75"/>
    </row>
    <row r="330" spans="1:11">
      <c r="A330" s="198"/>
      <c r="B330" s="198"/>
      <c r="C330" s="198"/>
      <c r="D330" s="75"/>
      <c r="E330" s="75"/>
      <c r="F330" s="75"/>
      <c r="G330" s="75"/>
      <c r="H330" s="75"/>
      <c r="I330" s="75"/>
      <c r="J330" s="75"/>
      <c r="K330" s="75"/>
    </row>
    <row r="331" spans="1:11">
      <c r="A331" s="198"/>
      <c r="B331" s="198"/>
      <c r="C331" s="198"/>
      <c r="D331" s="75"/>
      <c r="E331" s="75"/>
      <c r="F331" s="75"/>
      <c r="G331" s="75"/>
      <c r="H331" s="75"/>
      <c r="I331" s="75"/>
      <c r="J331" s="75"/>
      <c r="K331" s="75"/>
    </row>
    <row r="332" spans="1:11">
      <c r="A332" s="198"/>
      <c r="B332" s="198"/>
      <c r="C332" s="198"/>
      <c r="D332" s="75"/>
      <c r="E332" s="75"/>
      <c r="F332" s="75"/>
      <c r="G332" s="75"/>
      <c r="H332" s="75"/>
      <c r="I332" s="75"/>
      <c r="J332" s="75"/>
      <c r="K332" s="75"/>
    </row>
    <row r="333" spans="1:11">
      <c r="A333" s="198"/>
      <c r="B333" s="198"/>
      <c r="C333" s="198"/>
      <c r="D333" s="75"/>
      <c r="E333" s="75"/>
      <c r="F333" s="75"/>
      <c r="G333" s="75"/>
      <c r="H333" s="75"/>
      <c r="I333" s="75"/>
      <c r="J333" s="75"/>
      <c r="K333" s="75"/>
    </row>
    <row r="334" spans="1:11">
      <c r="A334" s="198"/>
      <c r="B334" s="198"/>
      <c r="C334" s="198"/>
      <c r="D334" s="75"/>
      <c r="E334" s="75"/>
      <c r="F334" s="75"/>
      <c r="G334" s="75"/>
      <c r="H334" s="75"/>
      <c r="I334" s="75"/>
      <c r="J334" s="75"/>
      <c r="K334" s="75"/>
    </row>
    <row r="335" spans="1:11">
      <c r="A335" s="198"/>
      <c r="B335" s="198"/>
      <c r="C335" s="198"/>
      <c r="D335" s="75"/>
      <c r="E335" s="75"/>
      <c r="F335" s="75"/>
      <c r="G335" s="75"/>
      <c r="H335" s="75"/>
      <c r="I335" s="75"/>
      <c r="J335" s="75"/>
      <c r="K335" s="75"/>
    </row>
    <row r="336" spans="1:11">
      <c r="A336" s="198"/>
      <c r="B336" s="198"/>
      <c r="C336" s="198"/>
      <c r="D336" s="75"/>
      <c r="E336" s="75"/>
      <c r="F336" s="75"/>
      <c r="G336" s="75"/>
      <c r="H336" s="75"/>
      <c r="I336" s="75"/>
      <c r="J336" s="75"/>
      <c r="K336" s="75"/>
    </row>
    <row r="337" spans="1:11">
      <c r="A337" s="198"/>
      <c r="B337" s="198"/>
      <c r="C337" s="198"/>
      <c r="D337" s="75"/>
      <c r="E337" s="75"/>
      <c r="F337" s="75"/>
      <c r="G337" s="75"/>
      <c r="H337" s="75"/>
      <c r="I337" s="75"/>
      <c r="J337" s="75"/>
      <c r="K337" s="75"/>
    </row>
    <row r="338" spans="1:11">
      <c r="A338" s="198"/>
      <c r="B338" s="198"/>
      <c r="C338" s="198"/>
      <c r="D338" s="75"/>
      <c r="E338" s="75"/>
      <c r="F338" s="75"/>
      <c r="G338" s="75"/>
      <c r="H338" s="75"/>
      <c r="I338" s="75"/>
      <c r="J338" s="75"/>
      <c r="K338" s="75"/>
    </row>
    <row r="339" spans="1:11">
      <c r="A339" s="198"/>
      <c r="B339" s="198"/>
      <c r="C339" s="198"/>
      <c r="D339" s="75"/>
      <c r="E339" s="75"/>
      <c r="F339" s="75"/>
      <c r="G339" s="75"/>
      <c r="H339" s="75"/>
      <c r="I339" s="75"/>
      <c r="J339" s="75"/>
      <c r="K339" s="75"/>
    </row>
    <row r="340" spans="1:11">
      <c r="A340" s="198"/>
      <c r="B340" s="198"/>
      <c r="C340" s="198"/>
      <c r="D340" s="75"/>
      <c r="E340" s="75"/>
      <c r="F340" s="75"/>
      <c r="G340" s="75"/>
      <c r="H340" s="75"/>
      <c r="I340" s="75"/>
      <c r="J340" s="75"/>
      <c r="K340" s="75"/>
    </row>
    <row r="341" spans="1:11">
      <c r="A341" s="198"/>
      <c r="B341" s="198"/>
      <c r="C341" s="198"/>
      <c r="D341" s="75"/>
      <c r="E341" s="75"/>
      <c r="F341" s="75"/>
      <c r="G341" s="75"/>
      <c r="H341" s="75"/>
      <c r="I341" s="75"/>
      <c r="J341" s="75"/>
      <c r="K341" s="75"/>
    </row>
    <row r="342" spans="1:11">
      <c r="A342" s="198"/>
      <c r="B342" s="198"/>
      <c r="C342" s="198"/>
      <c r="D342" s="75"/>
      <c r="E342" s="75"/>
      <c r="F342" s="75"/>
      <c r="G342" s="75"/>
      <c r="H342" s="75"/>
      <c r="I342" s="75"/>
      <c r="J342" s="75"/>
      <c r="K342" s="75"/>
    </row>
    <row r="343" spans="1:11">
      <c r="A343" s="198"/>
      <c r="B343" s="198"/>
      <c r="C343" s="198"/>
      <c r="D343" s="75"/>
      <c r="E343" s="75"/>
      <c r="F343" s="75"/>
      <c r="G343" s="75"/>
      <c r="H343" s="75"/>
      <c r="I343" s="75"/>
      <c r="J343" s="75"/>
      <c r="K343" s="75"/>
    </row>
    <row r="344" spans="1:11">
      <c r="A344" s="198"/>
      <c r="B344" s="198"/>
      <c r="C344" s="198"/>
      <c r="D344" s="75"/>
      <c r="E344" s="75"/>
      <c r="F344" s="75"/>
      <c r="G344" s="75"/>
      <c r="H344" s="75"/>
      <c r="I344" s="75"/>
      <c r="J344" s="75"/>
      <c r="K344" s="75"/>
    </row>
    <row r="345" spans="1:11">
      <c r="A345" s="198"/>
      <c r="B345" s="198"/>
      <c r="C345" s="198"/>
      <c r="D345" s="75"/>
      <c r="E345" s="75"/>
      <c r="F345" s="75"/>
      <c r="G345" s="75"/>
      <c r="H345" s="75"/>
      <c r="I345" s="75"/>
      <c r="J345" s="75"/>
      <c r="K345" s="75"/>
    </row>
    <row r="346" spans="1:11">
      <c r="A346" s="198"/>
      <c r="B346" s="198"/>
      <c r="C346" s="198"/>
      <c r="D346" s="75"/>
      <c r="E346" s="75"/>
      <c r="F346" s="75"/>
      <c r="G346" s="75"/>
      <c r="H346" s="75"/>
      <c r="I346" s="75"/>
      <c r="J346" s="75"/>
      <c r="K346" s="75"/>
    </row>
    <row r="347" spans="1:11">
      <c r="A347" s="198"/>
      <c r="B347" s="198"/>
      <c r="C347" s="198"/>
      <c r="D347" s="75"/>
      <c r="E347" s="75"/>
      <c r="F347" s="75"/>
      <c r="G347" s="75"/>
      <c r="H347" s="75"/>
      <c r="I347" s="75"/>
      <c r="J347" s="75"/>
      <c r="K347" s="75"/>
    </row>
    <row r="348" spans="1:11">
      <c r="A348" s="198"/>
      <c r="B348" s="198"/>
      <c r="C348" s="198"/>
      <c r="D348" s="75"/>
      <c r="E348" s="75"/>
      <c r="F348" s="75"/>
      <c r="G348" s="75"/>
      <c r="H348" s="75"/>
      <c r="I348" s="75"/>
      <c r="J348" s="75"/>
      <c r="K348" s="75"/>
    </row>
    <row r="349" spans="1:11">
      <c r="A349" s="198"/>
      <c r="B349" s="198"/>
      <c r="C349" s="198"/>
      <c r="D349" s="75"/>
      <c r="E349" s="75"/>
      <c r="F349" s="75"/>
      <c r="G349" s="75"/>
      <c r="H349" s="75"/>
      <c r="I349" s="75"/>
      <c r="J349" s="75"/>
      <c r="K349" s="75"/>
    </row>
    <row r="350" spans="1:11">
      <c r="A350" s="198"/>
      <c r="B350" s="198"/>
      <c r="C350" s="198"/>
      <c r="D350" s="75"/>
      <c r="E350" s="75"/>
      <c r="F350" s="75"/>
      <c r="G350" s="75"/>
      <c r="H350" s="75"/>
      <c r="I350" s="75"/>
      <c r="J350" s="75"/>
      <c r="K350" s="75"/>
    </row>
    <row r="351" spans="1:11">
      <c r="A351" s="198"/>
      <c r="B351" s="198"/>
      <c r="C351" s="198"/>
      <c r="D351" s="75"/>
      <c r="E351" s="75"/>
      <c r="F351" s="75"/>
      <c r="G351" s="75"/>
      <c r="H351" s="75"/>
      <c r="I351" s="75"/>
      <c r="J351" s="75"/>
      <c r="K351" s="75"/>
    </row>
    <row r="352" spans="1:11">
      <c r="A352" s="198"/>
      <c r="B352" s="198"/>
      <c r="C352" s="198"/>
      <c r="D352" s="75"/>
      <c r="E352" s="75"/>
      <c r="F352" s="75"/>
      <c r="G352" s="75"/>
      <c r="H352" s="75"/>
      <c r="I352" s="75"/>
      <c r="J352" s="75"/>
      <c r="K352" s="75"/>
    </row>
    <row r="353" spans="1:11">
      <c r="A353" s="198"/>
      <c r="B353" s="198"/>
      <c r="C353" s="198"/>
      <c r="D353" s="75"/>
      <c r="E353" s="75"/>
      <c r="F353" s="75"/>
      <c r="G353" s="75"/>
      <c r="H353" s="75"/>
      <c r="I353" s="75"/>
      <c r="J353" s="75"/>
      <c r="K353" s="75"/>
    </row>
    <row r="354" spans="1:11">
      <c r="A354" s="198"/>
      <c r="B354" s="198"/>
      <c r="C354" s="198"/>
      <c r="D354" s="75"/>
      <c r="E354" s="75"/>
      <c r="F354" s="75"/>
      <c r="G354" s="75"/>
      <c r="H354" s="75"/>
      <c r="I354" s="75"/>
      <c r="J354" s="75"/>
      <c r="K354" s="75"/>
    </row>
    <row r="355" spans="1:11">
      <c r="A355" s="198"/>
      <c r="B355" s="198"/>
      <c r="C355" s="198"/>
      <c r="D355" s="75"/>
      <c r="E355" s="75"/>
      <c r="F355" s="75"/>
      <c r="G355" s="75"/>
      <c r="H355" s="75"/>
      <c r="I355" s="75"/>
      <c r="J355" s="75"/>
      <c r="K355" s="75"/>
    </row>
    <row r="356" spans="1:11">
      <c r="A356" s="198"/>
      <c r="B356" s="198"/>
      <c r="C356" s="198"/>
      <c r="D356" s="75"/>
      <c r="E356" s="75"/>
      <c r="F356" s="75"/>
      <c r="G356" s="75"/>
      <c r="H356" s="75"/>
      <c r="I356" s="75"/>
      <c r="J356" s="75"/>
      <c r="K356" s="75"/>
    </row>
    <row r="357" spans="1:11">
      <c r="A357" s="198"/>
      <c r="B357" s="198"/>
      <c r="C357" s="198"/>
      <c r="D357" s="75"/>
      <c r="E357" s="75"/>
      <c r="F357" s="75"/>
      <c r="G357" s="75"/>
      <c r="H357" s="75"/>
      <c r="I357" s="75"/>
      <c r="J357" s="75"/>
      <c r="K357" s="75"/>
    </row>
    <row r="358" spans="1:11">
      <c r="A358" s="198"/>
      <c r="B358" s="198"/>
      <c r="C358" s="198"/>
      <c r="D358" s="75"/>
      <c r="E358" s="75"/>
      <c r="F358" s="75"/>
      <c r="G358" s="75"/>
      <c r="H358" s="75"/>
      <c r="I358" s="75"/>
      <c r="J358" s="75"/>
      <c r="K358" s="75"/>
    </row>
    <row r="359" spans="1:11">
      <c r="A359" s="198"/>
      <c r="B359" s="198"/>
      <c r="C359" s="198"/>
      <c r="D359" s="75"/>
      <c r="E359" s="75"/>
      <c r="F359" s="75"/>
      <c r="G359" s="75"/>
      <c r="H359" s="75"/>
      <c r="I359" s="75"/>
      <c r="J359" s="75"/>
      <c r="K359" s="75"/>
    </row>
    <row r="360" spans="1:11">
      <c r="A360" s="198"/>
      <c r="B360" s="198"/>
      <c r="C360" s="198"/>
      <c r="D360" s="75"/>
      <c r="E360" s="75"/>
      <c r="F360" s="75"/>
      <c r="G360" s="75"/>
      <c r="H360" s="75"/>
      <c r="I360" s="75"/>
      <c r="J360" s="75"/>
      <c r="K360" s="75"/>
    </row>
    <row r="361" spans="1:11">
      <c r="A361" s="198"/>
      <c r="B361" s="198"/>
      <c r="C361" s="198"/>
      <c r="D361" s="75"/>
      <c r="E361" s="75"/>
      <c r="F361" s="75"/>
      <c r="G361" s="75"/>
      <c r="H361" s="75"/>
      <c r="I361" s="75"/>
      <c r="J361" s="75"/>
      <c r="K361" s="75"/>
    </row>
    <row r="362" spans="1:11">
      <c r="A362" s="198"/>
      <c r="B362" s="198"/>
      <c r="C362" s="198"/>
      <c r="D362" s="75"/>
      <c r="E362" s="75"/>
      <c r="F362" s="75"/>
      <c r="G362" s="75"/>
      <c r="H362" s="75"/>
      <c r="I362" s="75"/>
      <c r="J362" s="75"/>
      <c r="K362" s="75"/>
    </row>
    <row r="363" spans="1:11">
      <c r="A363" s="198"/>
      <c r="B363" s="198"/>
      <c r="C363" s="198"/>
      <c r="D363" s="75"/>
      <c r="E363" s="75"/>
      <c r="F363" s="75"/>
      <c r="G363" s="75"/>
      <c r="H363" s="75"/>
      <c r="I363" s="75"/>
      <c r="J363" s="75"/>
      <c r="K363" s="75"/>
    </row>
    <row r="364" spans="1:11">
      <c r="A364" s="198"/>
      <c r="B364" s="198"/>
      <c r="C364" s="198"/>
      <c r="D364" s="75"/>
      <c r="E364" s="75"/>
      <c r="F364" s="75"/>
      <c r="G364" s="75"/>
      <c r="H364" s="75"/>
      <c r="I364" s="75"/>
      <c r="J364" s="75"/>
      <c r="K364" s="75"/>
    </row>
    <row r="365" spans="1:11">
      <c r="A365" s="198"/>
      <c r="B365" s="198"/>
      <c r="C365" s="198"/>
      <c r="D365" s="75"/>
      <c r="E365" s="75"/>
      <c r="F365" s="75"/>
      <c r="G365" s="75"/>
      <c r="H365" s="75"/>
      <c r="I365" s="75"/>
      <c r="J365" s="75"/>
      <c r="K365" s="75"/>
    </row>
    <row r="366" spans="1:11">
      <c r="A366" s="198"/>
      <c r="B366" s="198"/>
      <c r="C366" s="198"/>
      <c r="D366" s="75"/>
      <c r="E366" s="75"/>
      <c r="F366" s="75"/>
      <c r="G366" s="75"/>
      <c r="H366" s="75"/>
      <c r="I366" s="75"/>
      <c r="J366" s="75"/>
      <c r="K366" s="75"/>
    </row>
    <row r="367" spans="1:11">
      <c r="A367" s="198"/>
      <c r="B367" s="198"/>
      <c r="C367" s="198"/>
      <c r="D367" s="75"/>
      <c r="E367" s="75"/>
      <c r="F367" s="75"/>
      <c r="G367" s="75"/>
      <c r="H367" s="75"/>
      <c r="I367" s="75"/>
      <c r="J367" s="75"/>
      <c r="K367" s="75"/>
    </row>
    <row r="368" spans="1:11">
      <c r="A368" s="198"/>
      <c r="B368" s="198"/>
      <c r="C368" s="198"/>
      <c r="D368" s="75"/>
      <c r="E368" s="75"/>
      <c r="F368" s="75"/>
      <c r="G368" s="75"/>
      <c r="H368" s="75"/>
      <c r="I368" s="75"/>
      <c r="J368" s="75"/>
      <c r="K368" s="75"/>
    </row>
    <row r="369" spans="1:11">
      <c r="A369" s="198"/>
      <c r="B369" s="198"/>
      <c r="C369" s="198"/>
      <c r="D369" s="75"/>
      <c r="E369" s="75"/>
      <c r="F369" s="75"/>
      <c r="G369" s="75"/>
      <c r="H369" s="75"/>
      <c r="I369" s="75"/>
      <c r="J369" s="75"/>
      <c r="K369" s="75"/>
    </row>
    <row r="370" spans="1:11">
      <c r="A370" s="198"/>
      <c r="B370" s="198"/>
      <c r="C370" s="198"/>
      <c r="D370" s="75"/>
      <c r="E370" s="75"/>
      <c r="F370" s="75"/>
      <c r="G370" s="75"/>
      <c r="H370" s="75"/>
      <c r="I370" s="75"/>
      <c r="J370" s="75"/>
      <c r="K370" s="75"/>
    </row>
    <row r="371" spans="1:11">
      <c r="A371" s="198"/>
      <c r="B371" s="198"/>
      <c r="C371" s="198"/>
      <c r="D371" s="75"/>
      <c r="E371" s="75"/>
      <c r="F371" s="75"/>
      <c r="G371" s="75"/>
      <c r="H371" s="75"/>
      <c r="I371" s="75"/>
      <c r="J371" s="75"/>
      <c r="K371" s="75"/>
    </row>
    <row r="372" spans="1:11">
      <c r="A372" s="198"/>
      <c r="B372" s="198"/>
      <c r="C372" s="198"/>
      <c r="D372" s="75"/>
      <c r="E372" s="75"/>
      <c r="F372" s="75"/>
      <c r="G372" s="75"/>
      <c r="H372" s="75"/>
      <c r="I372" s="75"/>
      <c r="J372" s="75"/>
      <c r="K372" s="75"/>
    </row>
    <row r="373" spans="1:11">
      <c r="A373" s="198"/>
      <c r="B373" s="198"/>
      <c r="C373" s="198"/>
      <c r="D373" s="75"/>
      <c r="E373" s="75"/>
      <c r="F373" s="75"/>
      <c r="G373" s="75"/>
      <c r="H373" s="75"/>
      <c r="I373" s="75"/>
      <c r="J373" s="75"/>
      <c r="K373" s="75"/>
    </row>
    <row r="374" spans="1:11">
      <c r="A374" s="198"/>
      <c r="B374" s="198"/>
      <c r="C374" s="198"/>
      <c r="D374" s="75"/>
      <c r="E374" s="75"/>
      <c r="F374" s="75"/>
      <c r="G374" s="75"/>
      <c r="H374" s="75"/>
      <c r="I374" s="75"/>
      <c r="J374" s="75"/>
      <c r="K374" s="75"/>
    </row>
    <row r="375" spans="1:11">
      <c r="A375" s="198"/>
      <c r="B375" s="198"/>
      <c r="C375" s="198"/>
      <c r="D375" s="75"/>
      <c r="E375" s="75"/>
      <c r="F375" s="75"/>
      <c r="G375" s="75"/>
      <c r="H375" s="75"/>
      <c r="I375" s="75"/>
      <c r="J375" s="75"/>
      <c r="K375" s="75"/>
    </row>
    <row r="376" spans="1:11">
      <c r="A376" s="198"/>
      <c r="B376" s="198"/>
      <c r="C376" s="198"/>
      <c r="D376" s="75"/>
      <c r="E376" s="75"/>
      <c r="F376" s="75"/>
      <c r="G376" s="75"/>
      <c r="H376" s="75"/>
      <c r="I376" s="75"/>
      <c r="J376" s="75"/>
      <c r="K376" s="75"/>
    </row>
    <row r="377" spans="1:11">
      <c r="A377" s="198"/>
      <c r="B377" s="198"/>
      <c r="C377" s="198"/>
      <c r="D377" s="75"/>
      <c r="E377" s="75"/>
      <c r="F377" s="75"/>
      <c r="G377" s="75"/>
      <c r="H377" s="75"/>
      <c r="I377" s="75"/>
      <c r="J377" s="75"/>
      <c r="K377" s="75"/>
    </row>
    <row r="378" spans="1:11">
      <c r="A378" s="198"/>
      <c r="B378" s="198"/>
      <c r="C378" s="198"/>
      <c r="D378" s="75"/>
      <c r="E378" s="75"/>
      <c r="F378" s="75"/>
      <c r="G378" s="75"/>
      <c r="H378" s="75"/>
      <c r="I378" s="75"/>
      <c r="J378" s="75"/>
      <c r="K378" s="75"/>
    </row>
    <row r="379" spans="1:11">
      <c r="A379" s="198"/>
      <c r="B379" s="198"/>
      <c r="C379" s="198"/>
      <c r="D379" s="75"/>
      <c r="E379" s="75"/>
      <c r="F379" s="75"/>
      <c r="G379" s="75"/>
      <c r="H379" s="75"/>
      <c r="I379" s="75"/>
      <c r="J379" s="75"/>
      <c r="K379" s="75"/>
    </row>
    <row r="380" spans="1:11">
      <c r="A380" s="198"/>
      <c r="B380" s="198"/>
      <c r="C380" s="198"/>
      <c r="D380" s="75"/>
      <c r="E380" s="75"/>
      <c r="F380" s="75"/>
      <c r="G380" s="75"/>
      <c r="H380" s="75"/>
      <c r="I380" s="75"/>
      <c r="J380" s="75"/>
      <c r="K380" s="75"/>
    </row>
    <row r="381" spans="1:11">
      <c r="A381" s="198"/>
      <c r="B381" s="198"/>
      <c r="C381" s="198"/>
      <c r="D381" s="75"/>
      <c r="E381" s="75"/>
      <c r="F381" s="75"/>
      <c r="G381" s="75"/>
      <c r="H381" s="75"/>
      <c r="I381" s="75"/>
      <c r="J381" s="75"/>
      <c r="K381" s="75"/>
    </row>
    <row r="382" spans="1:11">
      <c r="A382" s="198"/>
      <c r="B382" s="198"/>
      <c r="C382" s="198"/>
      <c r="D382" s="75"/>
      <c r="E382" s="75"/>
      <c r="F382" s="75"/>
      <c r="G382" s="75"/>
      <c r="H382" s="75"/>
      <c r="I382" s="75"/>
      <c r="J382" s="75"/>
      <c r="K382" s="75"/>
    </row>
    <row r="383" spans="1:11">
      <c r="A383" s="198"/>
      <c r="B383" s="198"/>
      <c r="C383" s="198"/>
      <c r="D383" s="75"/>
      <c r="E383" s="75"/>
      <c r="F383" s="75"/>
      <c r="G383" s="75"/>
      <c r="H383" s="75"/>
      <c r="I383" s="75"/>
      <c r="J383" s="75"/>
      <c r="K383" s="75"/>
    </row>
    <row r="384" spans="1:11">
      <c r="A384" s="198"/>
      <c r="B384" s="198"/>
      <c r="C384" s="198"/>
      <c r="D384" s="75"/>
      <c r="E384" s="75"/>
      <c r="F384" s="75"/>
      <c r="G384" s="75"/>
      <c r="H384" s="75"/>
      <c r="I384" s="75"/>
      <c r="J384" s="75"/>
      <c r="K384" s="75"/>
    </row>
    <row r="385" spans="1:11">
      <c r="A385" s="198"/>
      <c r="B385" s="198"/>
      <c r="C385" s="198"/>
      <c r="D385" s="75"/>
      <c r="E385" s="75"/>
      <c r="F385" s="75"/>
      <c r="G385" s="75"/>
      <c r="H385" s="75"/>
      <c r="I385" s="75"/>
      <c r="J385" s="75"/>
      <c r="K385" s="75"/>
    </row>
    <row r="386" spans="1:11">
      <c r="A386" s="198"/>
      <c r="B386" s="198"/>
      <c r="C386" s="198"/>
      <c r="D386" s="75"/>
      <c r="E386" s="75"/>
      <c r="F386" s="75"/>
      <c r="G386" s="75"/>
      <c r="H386" s="75"/>
      <c r="I386" s="75"/>
      <c r="J386" s="75"/>
      <c r="K386" s="75"/>
    </row>
    <row r="387" spans="1:11">
      <c r="A387" s="198"/>
      <c r="B387" s="198"/>
      <c r="C387" s="198"/>
      <c r="D387" s="75"/>
      <c r="E387" s="75"/>
      <c r="F387" s="75"/>
      <c r="G387" s="75"/>
      <c r="H387" s="75"/>
      <c r="I387" s="75"/>
      <c r="J387" s="75"/>
      <c r="K387" s="75"/>
    </row>
    <row r="388" spans="1:11">
      <c r="A388" s="198"/>
      <c r="B388" s="198"/>
      <c r="C388" s="198"/>
      <c r="D388" s="75"/>
      <c r="E388" s="75"/>
      <c r="F388" s="75"/>
      <c r="G388" s="75"/>
      <c r="H388" s="75"/>
      <c r="I388" s="75"/>
      <c r="J388" s="75"/>
      <c r="K388" s="75"/>
    </row>
    <row r="389" spans="1:11">
      <c r="A389" s="198"/>
      <c r="B389" s="198"/>
      <c r="C389" s="198"/>
      <c r="D389" s="75"/>
      <c r="E389" s="75"/>
      <c r="F389" s="75"/>
      <c r="G389" s="75"/>
      <c r="H389" s="75"/>
      <c r="I389" s="75"/>
      <c r="J389" s="75"/>
      <c r="K389" s="75"/>
    </row>
    <row r="390" spans="1:11">
      <c r="A390" s="198"/>
      <c r="B390" s="198"/>
      <c r="C390" s="198"/>
      <c r="D390" s="75"/>
      <c r="E390" s="75"/>
      <c r="F390" s="75"/>
      <c r="G390" s="75"/>
      <c r="H390" s="75"/>
      <c r="I390" s="75"/>
      <c r="J390" s="75"/>
      <c r="K390" s="75"/>
    </row>
    <row r="391" spans="1:11">
      <c r="A391" s="198"/>
      <c r="B391" s="198"/>
      <c r="C391" s="198"/>
      <c r="D391" s="75"/>
      <c r="E391" s="75"/>
      <c r="F391" s="75"/>
      <c r="G391" s="75"/>
      <c r="H391" s="75"/>
      <c r="I391" s="75"/>
      <c r="J391" s="75"/>
      <c r="K391" s="75"/>
    </row>
    <row r="392" spans="1:11">
      <c r="A392" s="198"/>
      <c r="B392" s="198"/>
      <c r="C392" s="198"/>
      <c r="D392" s="75"/>
      <c r="E392" s="75"/>
      <c r="F392" s="75"/>
      <c r="G392" s="75"/>
      <c r="H392" s="75"/>
      <c r="I392" s="75"/>
      <c r="J392" s="75"/>
      <c r="K392" s="75"/>
    </row>
    <row r="393" spans="1:11">
      <c r="A393" s="198"/>
      <c r="B393" s="198"/>
      <c r="C393" s="198"/>
      <c r="D393" s="75"/>
      <c r="E393" s="75"/>
      <c r="F393" s="75"/>
      <c r="G393" s="75"/>
      <c r="H393" s="75"/>
      <c r="I393" s="75"/>
      <c r="J393" s="75"/>
      <c r="K393" s="75"/>
    </row>
    <row r="394" spans="1:11">
      <c r="A394" s="198"/>
      <c r="B394" s="198"/>
      <c r="C394" s="198"/>
      <c r="D394" s="75"/>
      <c r="E394" s="75"/>
      <c r="F394" s="75"/>
      <c r="G394" s="75"/>
      <c r="H394" s="75"/>
      <c r="I394" s="75"/>
      <c r="J394" s="75"/>
      <c r="K394" s="75"/>
    </row>
    <row r="395" spans="1:11">
      <c r="A395" s="198"/>
      <c r="B395" s="198"/>
      <c r="C395" s="198"/>
      <c r="D395" s="75"/>
      <c r="E395" s="75"/>
      <c r="F395" s="75"/>
      <c r="G395" s="75"/>
      <c r="H395" s="75"/>
      <c r="I395" s="75"/>
      <c r="J395" s="75"/>
      <c r="K395" s="75"/>
    </row>
    <row r="396" spans="1:11">
      <c r="A396" s="198"/>
      <c r="B396" s="198"/>
      <c r="C396" s="198"/>
      <c r="D396" s="75"/>
      <c r="E396" s="75"/>
      <c r="F396" s="75"/>
      <c r="G396" s="75"/>
      <c r="H396" s="75"/>
      <c r="I396" s="75"/>
      <c r="J396" s="75"/>
      <c r="K396" s="75"/>
    </row>
    <row r="397" spans="1:11">
      <c r="A397" s="198"/>
      <c r="B397" s="198"/>
      <c r="C397" s="198"/>
      <c r="D397" s="75"/>
      <c r="E397" s="75"/>
      <c r="F397" s="75"/>
      <c r="G397" s="75"/>
      <c r="H397" s="75"/>
      <c r="I397" s="75"/>
      <c r="J397" s="75"/>
      <c r="K397" s="75"/>
    </row>
    <row r="398" spans="1:11">
      <c r="A398" s="198"/>
      <c r="B398" s="198"/>
      <c r="C398" s="198"/>
      <c r="D398" s="75"/>
      <c r="E398" s="75"/>
      <c r="F398" s="75"/>
      <c r="G398" s="75"/>
      <c r="H398" s="75"/>
      <c r="I398" s="75"/>
      <c r="J398" s="75"/>
      <c r="K398" s="75"/>
    </row>
    <row r="399" spans="1:11">
      <c r="A399" s="198"/>
      <c r="B399" s="198"/>
      <c r="C399" s="198"/>
      <c r="D399" s="75"/>
      <c r="E399" s="75"/>
      <c r="F399" s="75"/>
      <c r="G399" s="75"/>
      <c r="H399" s="75"/>
      <c r="I399" s="75"/>
      <c r="J399" s="75"/>
      <c r="K399" s="75"/>
    </row>
    <row r="400" spans="1:11">
      <c r="A400" s="198"/>
      <c r="B400" s="198"/>
      <c r="C400" s="198"/>
      <c r="D400" s="75"/>
      <c r="E400" s="75"/>
      <c r="F400" s="75"/>
      <c r="G400" s="75"/>
      <c r="H400" s="75"/>
      <c r="I400" s="75"/>
      <c r="J400" s="75"/>
      <c r="K400" s="75"/>
    </row>
    <row r="401" spans="1:11">
      <c r="A401" s="198"/>
      <c r="B401" s="198"/>
      <c r="C401" s="198"/>
      <c r="D401" s="75"/>
      <c r="E401" s="75"/>
      <c r="F401" s="75"/>
      <c r="G401" s="75"/>
      <c r="H401" s="75"/>
      <c r="I401" s="75"/>
      <c r="J401" s="75"/>
      <c r="K401" s="75"/>
    </row>
  </sheetData>
  <customSheetViews>
    <customSheetView guid="{28784157-4EC3-4007-954F-95FA853A7F47}" scale="90" showPageBreaks="1" hiddenColumns="1" showRuler="0">
      <selection sqref="A1:H1"/>
      <rowBreaks count="3" manualBreakCount="3">
        <brk id="57" max="16383" man="1"/>
        <brk id="108" max="16383" man="1"/>
        <brk id="184" max="16383" man="1"/>
      </rowBreaks>
      <pageMargins left="0.5" right="0.5" top="1" bottom="0.5" header="0.5" footer="0.5"/>
      <printOptions horizontalCentered="1"/>
      <pageSetup scale="57" fitToHeight="3" orientation="portrait" r:id="rId1"/>
      <headerFooter alignWithMargins="0"/>
    </customSheetView>
    <customSheetView guid="{D8BEF0E3-EED3-4DA6-93A2-D62A3C7751B3}" hiddenColumns="1" showRuler="0" topLeftCell="A91">
      <selection activeCell="J111" sqref="J111"/>
      <rowBreaks count="3" manualBreakCount="3">
        <brk id="57" max="16383" man="1"/>
        <brk id="108" max="16383" man="1"/>
        <brk id="184" max="16383" man="1"/>
      </rowBreaks>
      <pageMargins left="0.5" right="0.5" top="1" bottom="0.5" header="0.5" footer="0.5"/>
      <printOptions horizontalCentered="1"/>
      <pageSetup scale="59" fitToHeight="3" orientation="portrait" r:id="rId2"/>
      <headerFooter alignWithMargins="0"/>
    </customSheetView>
    <customSheetView guid="{1FD82FDD-08B3-45D2-8EF1-B2A8FEBCA5D5}" showPageBreaks="1" printArea="1" showRuler="0">
      <selection activeCell="F7" sqref="F7"/>
      <rowBreaks count="3" manualBreakCount="3">
        <brk id="57" max="16383" man="1"/>
        <brk id="108" max="16383" man="1"/>
        <brk id="184" max="16383" man="1"/>
      </rowBreaks>
      <pageMargins left="0.22" right="0.14000000000000001" top="1" bottom="0.5" header="0.5" footer="0.5"/>
      <printOptions horizontalCentered="1"/>
      <pageSetup scale="60" fitToHeight="3" orientation="portrait" r:id="rId3"/>
      <headerFooter alignWithMargins="0"/>
    </customSheetView>
    <customSheetView guid="{ED0078E7-B6E2-4668-A7FA-6DBEB081B675}" showRuler="0" topLeftCell="A55">
      <rowBreaks count="3" manualBreakCount="3">
        <brk id="57" max="16383" man="1"/>
        <brk id="108" max="16383" man="1"/>
        <brk id="184" max="16383" man="1"/>
      </rowBreaks>
      <pageMargins left="0.75" right="0.5" top="1" bottom="0.5" header="0.5" footer="0.5"/>
      <printOptions horizontalCentered="1"/>
      <pageSetup scale="65" fitToHeight="3" orientation="portrait" r:id="rId4"/>
      <headerFooter alignWithMargins="0"/>
    </customSheetView>
    <customSheetView guid="{FD7E503C-ABB7-4CF2-A9E8-6C671B4A7BE3}" showRuler="0" topLeftCell="A67">
      <selection activeCell="E66" sqref="E66"/>
      <rowBreaks count="3" manualBreakCount="3">
        <brk id="57" max="16383" man="1"/>
        <brk id="108" max="16383" man="1"/>
        <brk id="184" max="16383" man="1"/>
      </rowBreaks>
      <pageMargins left="0.75" right="0.5" top="1" bottom="0.5" header="0.5" footer="0.5"/>
      <printOptions horizontalCentered="1"/>
      <pageSetup scale="65" fitToHeight="3" orientation="portrait" r:id="rId5"/>
      <headerFooter alignWithMargins="0"/>
    </customSheetView>
    <customSheetView guid="{A70E3E5A-FAD7-411A-8FC6-3294140D6819}" scale="110" topLeftCell="A54">
      <selection activeCell="F66" sqref="F66"/>
      <rowBreaks count="3" manualBreakCount="3">
        <brk id="57" max="16383" man="1"/>
        <brk id="108" max="16383" man="1"/>
        <brk id="184" max="16383" man="1"/>
      </rowBreaks>
      <pageMargins left="0.75" right="0.5" top="1" bottom="0.5" header="0.5" footer="0.5"/>
      <printOptions horizontalCentered="1"/>
      <pageSetup scale="65" fitToHeight="3" orientation="portrait" r:id="rId6"/>
      <headerFooter alignWithMargins="0"/>
    </customSheetView>
    <customSheetView guid="{A81FEB52-F53B-4239-B480-8C3A97F087C9}" showPageBreaks="1" showRuler="0" topLeftCell="A154">
      <selection activeCell="F176" sqref="F176"/>
      <rowBreaks count="3" manualBreakCount="3">
        <brk id="57" max="16383" man="1"/>
        <brk id="108" max="16383" man="1"/>
        <brk id="184" max="16383" man="1"/>
      </rowBreaks>
      <pageMargins left="0.75" right="0.5" top="1" bottom="0.5" header="0.5" footer="0.5"/>
      <printOptions horizontalCentered="1"/>
      <pageSetup scale="65" fitToHeight="3" orientation="portrait" r:id="rId7"/>
      <headerFooter alignWithMargins="0"/>
    </customSheetView>
    <customSheetView guid="{194EE32D-1C98-4374-BB7C-2BD491970D6F}" showRuler="0">
      <selection activeCell="F176" sqref="F176"/>
      <rowBreaks count="3" manualBreakCount="3">
        <brk id="57" max="16383" man="1"/>
        <brk id="108" max="16383" man="1"/>
        <brk id="184" max="16383" man="1"/>
      </rowBreaks>
      <pageMargins left="0.75" right="0.5" top="1" bottom="0.5" header="0.5" footer="0.5"/>
      <printOptions horizontalCentered="1"/>
      <pageSetup scale="65" fitToHeight="3" orientation="portrait" r:id="rId8"/>
      <headerFooter alignWithMargins="0"/>
    </customSheetView>
    <customSheetView guid="{FAAD9AAC-1337-43AB-BF1F-CCF9DFCF5B78}" showPageBreaks="1" showRuler="0" topLeftCell="A38">
      <selection activeCell="F53" sqref="F53"/>
      <rowBreaks count="3" manualBreakCount="3">
        <brk id="57" max="16383" man="1"/>
        <brk id="108" max="16383" man="1"/>
        <brk id="184" max="16383" man="1"/>
      </rowBreaks>
      <pageMargins left="0.75" right="0.5" top="1" bottom="0.5" header="0.5" footer="0.5"/>
      <printOptions horizontalCentered="1"/>
      <pageSetup scale="65" fitToHeight="3" orientation="portrait" r:id="rId9"/>
      <headerFooter alignWithMargins="0"/>
    </customSheetView>
    <customSheetView guid="{DC91DEF3-837B-4BB9-A81E-3B78C5914E6C}" showPageBreaks="1" showRuler="0" topLeftCell="A79">
      <selection activeCell="D86" sqref="D86"/>
      <rowBreaks count="2" manualBreakCount="2">
        <brk id="57" max="16383" man="1"/>
        <brk id="108" max="16383" man="1"/>
      </rowBreaks>
      <pageMargins left="0.75" right="0.5" top="1" bottom="0.5" header="0.5" footer="0.5"/>
      <printOptions horizontalCentered="1"/>
      <pageSetup scale="65" fitToHeight="3" orientation="portrait" r:id="rId10"/>
      <headerFooter alignWithMargins="0">
        <oddHeader xml:space="preserve">&amp;L&amp;"Arial,Bold"&amp;11
&amp;R&amp;12Page &amp;P of &amp;N
</oddHeader>
      </headerFooter>
    </customSheetView>
    <customSheetView guid="{71B42B22-A376-44B5-B0C1-23FC1AA3DBA2}" showRuler="0" topLeftCell="A70">
      <selection activeCell="D85" sqref="D85"/>
      <rowBreaks count="2" manualBreakCount="2">
        <brk id="57" max="16383" man="1"/>
        <brk id="108" max="16383" man="1"/>
      </rowBreaks>
      <pageMargins left="0.75" right="0.5" top="1" bottom="0.5" header="0.5" footer="0.5"/>
      <printOptions horizontalCentered="1"/>
      <pageSetup scale="65" fitToHeight="3" orientation="portrait" r:id="rId11"/>
      <headerFooter alignWithMargins="0">
        <oddHeader xml:space="preserve">&amp;L&amp;"Arial,Bold"&amp;11
&amp;R&amp;"Arial,Bold"&amp;11Page &amp;P of &amp;N
</oddHeader>
      </headerFooter>
    </customSheetView>
    <customSheetView guid="{28948E05-8F34-4F1E-96FB-A80A6A844600}" showPageBreaks="1" showRuler="0" topLeftCell="A70">
      <selection activeCell="D85" sqref="D85"/>
      <rowBreaks count="2" manualBreakCount="2">
        <brk id="57" max="16383" man="1"/>
        <brk id="108" max="16383" man="1"/>
      </rowBreaks>
      <pageMargins left="0.75" right="0.5" top="1" bottom="0.5" header="0.5" footer="0.5"/>
      <printOptions horizontalCentered="1"/>
      <pageSetup scale="65" fitToHeight="3" orientation="portrait" r:id="rId12"/>
      <headerFooter alignWithMargins="0">
        <oddHeader xml:space="preserve">&amp;L&amp;"Arial,Bold"&amp;11
&amp;R&amp;12Page &amp;P of &amp;N
</oddHeader>
      </headerFooter>
    </customSheetView>
    <customSheetView guid="{B647CB7F-C846-4278-B6B1-1EF7F3C004F5}" showRuler="0" topLeftCell="A146">
      <selection activeCell="F152" sqref="F152"/>
      <rowBreaks count="2" manualBreakCount="2">
        <brk id="57" max="16383" man="1"/>
        <brk id="108" max="16383" man="1"/>
      </rowBreaks>
      <pageMargins left="0.75" right="0.5" top="1" bottom="0.5" header="0.5" footer="0.5"/>
      <printOptions horizontalCentered="1"/>
      <pageSetup scale="65" fitToHeight="3" orientation="portrait" r:id="rId13"/>
      <headerFooter alignWithMargins="0">
        <oddHeader xml:space="preserve">&amp;L&amp;"Arial,Bold"&amp;11
&amp;R&amp;12Page &amp;P of &amp;N
</oddHeader>
      </headerFooter>
    </customSheetView>
    <customSheetView guid="{63011E91-4609-4523-98FE-FD252E915668}" scale="60" showPageBreaks="1" printArea="1" view="pageBreakPreview" showRuler="0" topLeftCell="A124">
      <selection activeCell="F152" sqref="F152"/>
      <rowBreaks count="2" manualBreakCount="2">
        <brk id="57" max="16383" man="1"/>
        <brk id="108" max="16383" man="1"/>
      </rowBreaks>
      <pageMargins left="0.75" right="0.5" top="1" bottom="0.5" header="0.5" footer="0.5"/>
      <printOptions horizontalCentered="1"/>
      <pageSetup scale="53" fitToHeight="3" orientation="portrait" r:id="rId14"/>
      <headerFooter alignWithMargins="0">
        <oddHeader xml:space="preserve">&amp;L&amp;"Arial,Bold"&amp;11
&amp;R&amp;12Page &amp;P of &amp;N
</oddHeader>
      </headerFooter>
    </customSheetView>
    <customSheetView guid="{89D6D754-9FAD-4B1E-BFC9-D7DA3E200442}" showPageBreaks="1" showRuler="0">
      <selection activeCell="F176" sqref="F176"/>
      <rowBreaks count="3" manualBreakCount="3">
        <brk id="57" max="16383" man="1"/>
        <brk id="108" max="16383" man="1"/>
        <brk id="184" max="16383" man="1"/>
      </rowBreaks>
      <pageMargins left="0.75" right="0.5" top="1" bottom="0.5" header="0.5" footer="0.5"/>
      <printOptions horizontalCentered="1"/>
      <pageSetup scale="65" fitToHeight="3" orientation="portrait" r:id="rId15"/>
      <headerFooter alignWithMargins="0"/>
    </customSheetView>
    <customSheetView guid="{E7F1E0E5-1D7C-48D2-913C-9A4D943FD596}" showRuler="0" topLeftCell="A55">
      <selection activeCell="D105" sqref="D105"/>
      <rowBreaks count="3" manualBreakCount="3">
        <brk id="57" max="16383" man="1"/>
        <brk id="108" max="16383" man="1"/>
        <brk id="184" max="16383" man="1"/>
      </rowBreaks>
      <pageMargins left="0.75" right="0.5" top="1" bottom="0.5" header="0.5" footer="0.5"/>
      <printOptions horizontalCentered="1"/>
      <pageSetup scale="65" fitToHeight="3" orientation="portrait" r:id="rId16"/>
      <headerFooter alignWithMargins="0"/>
    </customSheetView>
    <customSheetView guid="{76AF1A38-1189-4611-8170-5335B5AAF328}" showRuler="0">
      <selection sqref="A1:H1"/>
      <rowBreaks count="3" manualBreakCount="3">
        <brk id="57" max="16383" man="1"/>
        <brk id="108" max="16383" man="1"/>
        <brk id="184" max="16383" man="1"/>
      </rowBreaks>
      <pageMargins left="0.5" right="0.5" top="1" bottom="0.5" header="0.5" footer="0.5"/>
      <printOptions horizontalCentered="1"/>
      <pageSetup scale="59" fitToHeight="3" orientation="portrait" r:id="rId17"/>
      <headerFooter alignWithMargins="0"/>
    </customSheetView>
    <customSheetView guid="{7FCEE676-C154-49A3-B796-8F613C81D3AD}" showRuler="0">
      <selection activeCell="G45" sqref="G45"/>
      <rowBreaks count="3" manualBreakCount="3">
        <brk id="57" max="16383" man="1"/>
        <brk id="108" max="16383" man="1"/>
        <brk id="184" max="16383" man="1"/>
      </rowBreaks>
      <pageMargins left="0.5" right="0.5" top="1" bottom="0.5" header="0.5" footer="0.5"/>
      <printOptions horizontalCentered="1"/>
      <pageSetup scale="59" fitToHeight="3" orientation="portrait" r:id="rId18"/>
      <headerFooter alignWithMargins="0"/>
    </customSheetView>
    <customSheetView guid="{C6D831A4-911D-42E4-9AAA-717238FD9494}" showPageBreaks="1" hiddenColumns="1" showRuler="0" topLeftCell="A109">
      <selection activeCell="M79" sqref="M79"/>
      <rowBreaks count="3" manualBreakCount="3">
        <brk id="57" max="16383" man="1"/>
        <brk id="108" max="16383" man="1"/>
        <brk id="184" max="16383" man="1"/>
      </rowBreaks>
      <pageMargins left="0.5" right="0.5" top="1" bottom="0.5" header="0.5" footer="0.5"/>
      <printOptions horizontalCentered="1"/>
      <pageSetup scale="59" fitToHeight="3" orientation="portrait" r:id="rId19"/>
      <headerFooter alignWithMargins="0"/>
    </customSheetView>
    <customSheetView guid="{B3BF4994-D3F5-485B-A5E3-7693343E0E03}" scale="90" hiddenColumns="1" showRuler="0" topLeftCell="A46">
      <selection activeCell="D61" sqref="D61"/>
      <rowBreaks count="3" manualBreakCount="3">
        <brk id="57" max="16383" man="1"/>
        <brk id="108" max="16383" man="1"/>
        <brk id="184" max="16383" man="1"/>
      </rowBreaks>
      <pageMargins left="0.5" right="0.5" top="1" bottom="0.5" header="0.5" footer="0.5"/>
      <printOptions horizontalCentered="1"/>
      <pageSetup scale="57" fitToHeight="3" orientation="portrait" r:id="rId20"/>
      <headerFooter alignWithMargins="0"/>
    </customSheetView>
  </customSheetViews>
  <mergeCells count="2">
    <mergeCell ref="A1:J1"/>
    <mergeCell ref="A3:J3"/>
  </mergeCells>
  <phoneticPr fontId="0" type="noConversion"/>
  <printOptions horizontalCentered="1"/>
  <pageMargins left="0.5" right="0.5" top="1" bottom="0.5" header="0.5" footer="0.5"/>
  <pageSetup scale="57" fitToHeight="3" orientation="portrait" r:id="rId21"/>
  <headerFooter alignWithMargins="0"/>
  <rowBreaks count="3" manualBreakCount="3">
    <brk id="57" max="16383" man="1"/>
    <brk id="108" max="16383" man="1"/>
    <brk id="18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ATT H-3F</vt:lpstr>
      <vt:lpstr>1 - ADIT</vt:lpstr>
      <vt:lpstr>2 - Other Tax</vt:lpstr>
      <vt:lpstr>Prop taxes to function</vt:lpstr>
      <vt:lpstr>3 - Revenue Credits</vt:lpstr>
      <vt:lpstr>4 - 100 Basis Pt ROE</vt:lpstr>
      <vt:lpstr>5 - Cost Support 1</vt:lpstr>
      <vt:lpstr>5a Affiliate Allocations</vt:lpstr>
      <vt:lpstr>6- Est &amp; Reconcile WS</vt:lpstr>
      <vt:lpstr>7 - Cap Add WS</vt:lpstr>
      <vt:lpstr>8 - Securitization</vt:lpstr>
      <vt:lpstr>9 - Depreciation Rates</vt:lpstr>
      <vt:lpstr>Sheet1</vt:lpstr>
      <vt:lpstr>Sheet2</vt:lpstr>
      <vt:lpstr>'1 - ADIT'!Print_Area</vt:lpstr>
      <vt:lpstr>'3 - Revenue Credits'!Print_Area</vt:lpstr>
      <vt:lpstr>'9 - Depreciation Rates'!Print_Area</vt:lpstr>
      <vt:lpstr>'ATT H-3F'!Print_Area</vt:lpstr>
      <vt:lpstr>'5 - Cost Support 1'!Print_Titles</vt:lpstr>
      <vt:lpstr>'7 - Cap Add WS'!Print_Titles</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Cliatt, Jenna</cp:lastModifiedBy>
  <cp:lastPrinted>2020-05-14T14:30:10Z</cp:lastPrinted>
  <dcterms:created xsi:type="dcterms:W3CDTF">2004-01-21T20:42:01Z</dcterms:created>
  <dcterms:modified xsi:type="dcterms:W3CDTF">2026-05-15T11:27:46Z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{889805A0-A254-41A5-95A1-4DA81F34A9D7}</vt:lpwstr>
  </property>
</Properties>
</file>