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DISRS\02.06.2023\"/>
    </mc:Choice>
  </mc:AlternateContent>
  <bookViews>
    <workbookView xWindow="-12" yWindow="5112" windowWidth="19440" windowHeight="960" tabRatio="895"/>
  </bookViews>
  <sheets>
    <sheet name="CurrentvsExelonProp" sheetId="33" r:id="rId1"/>
  </sheets>
  <externalReferences>
    <externalReference r:id="rId2"/>
  </externalReferences>
  <definedNames>
    <definedName name="_1_7">#REF!</definedName>
    <definedName name="BI">#REF!</definedName>
    <definedName name="Data">#REF!</definedName>
  </definedNames>
  <calcPr calcId="162913"/>
</workbook>
</file>

<file path=xl/calcChain.xml><?xml version="1.0" encoding="utf-8"?>
<calcChain xmlns="http://schemas.openxmlformats.org/spreadsheetml/2006/main">
  <c r="S12" i="33" l="1"/>
  <c r="T12" i="33"/>
  <c r="R12" i="33"/>
  <c r="O12" i="33"/>
  <c r="J12" i="33"/>
  <c r="J11" i="33"/>
  <c r="K11" i="33"/>
  <c r="J10" i="33"/>
  <c r="K10" i="33"/>
  <c r="V11" i="33"/>
  <c r="V12" i="33"/>
  <c r="E12" i="33"/>
  <c r="V9" i="33"/>
  <c r="J9" i="33"/>
  <c r="K9" i="33"/>
  <c r="M9" i="33"/>
  <c r="N9" i="33"/>
  <c r="E9" i="33"/>
  <c r="V8" i="33"/>
  <c r="J8" i="33"/>
  <c r="K8" i="33"/>
  <c r="E8" i="33"/>
  <c r="V10" i="33"/>
  <c r="E11" i="33"/>
  <c r="E10" i="33"/>
  <c r="M11" i="33"/>
  <c r="N11" i="33"/>
  <c r="L11" i="33"/>
  <c r="L8" i="33"/>
  <c r="M8" i="33"/>
  <c r="N8" i="33"/>
  <c r="M10" i="33"/>
  <c r="N10" i="33"/>
  <c r="L10" i="33"/>
  <c r="L9" i="33"/>
  <c r="K12" i="33"/>
  <c r="L12" i="33"/>
  <c r="P12" i="33"/>
  <c r="Q12" i="33"/>
  <c r="M12" i="33"/>
  <c r="N12" i="33"/>
</calcChain>
</file>

<file path=xl/sharedStrings.xml><?xml version="1.0" encoding="utf-8"?>
<sst xmlns="http://schemas.openxmlformats.org/spreadsheetml/2006/main" count="42" uniqueCount="38">
  <si>
    <t>Date</t>
  </si>
  <si>
    <t>HE</t>
  </si>
  <si>
    <t>Losses</t>
  </si>
  <si>
    <t>EDC Account Num</t>
  </si>
  <si>
    <t>Nominated Icap kw (inc losses)</t>
  </si>
  <si>
    <t>CBL kw</t>
  </si>
  <si>
    <t>Load kw</t>
  </si>
  <si>
    <t>Load kw (w/losses)</t>
  </si>
  <si>
    <t>PLC impact</t>
  </si>
  <si>
    <t>Energy compensation based on measured reduction in real time (see emergency energy and economic energy rules)</t>
  </si>
  <si>
    <t>PLC impact (current vs future DY)</t>
  </si>
  <si>
    <t>FSL kw ( w/o losses)</t>
  </si>
  <si>
    <t>PLC kw ('22/'23)</t>
  </si>
  <si>
    <t>Over/Under Capacity Compliance</t>
  </si>
  <si>
    <t>Peak Load ('22/'23)</t>
  </si>
  <si>
    <t xml:space="preserve">Est PLC ('23/'24) for 1 hour </t>
  </si>
  <si>
    <t>Capacity Load Reduction = Add Back kw  (w/ losses)</t>
  </si>
  <si>
    <t>Energy Load Reduction kw (w/losses)</t>
  </si>
  <si>
    <t>Load Mgt Event/Test Capacity Load Reduction</t>
  </si>
  <si>
    <t>Energy Load Reduction</t>
  </si>
  <si>
    <t>Notes</t>
  </si>
  <si>
    <t>Add Back designed to not increase subsequent years PLC and to recognize over performance in current year (instead of a PLC reduction in subsequent DY(</t>
  </si>
  <si>
    <t>Over/Under Capacity compliance displayed for single registration for simplicity (does not reflect prorata resource commitment)</t>
  </si>
  <si>
    <t>Office Building (over)</t>
  </si>
  <si>
    <t>Office Building (under)</t>
  </si>
  <si>
    <t>Industrial (variable)</t>
  </si>
  <si>
    <t>Peak Shaver</t>
  </si>
  <si>
    <t>Load Mgt/PRD Registration Nomination</t>
  </si>
  <si>
    <t>Use Case</t>
  </si>
  <si>
    <t>Load Management examples - capacity nomination, capacity load reduction/add back/future PLC, energy load reduction</t>
  </si>
  <si>
    <t>Nominated UCAP = Nominated ICAP * Forecast Pool Requirement ("FPR")</t>
  </si>
  <si>
    <t>weather normalized Load kw (w/losses)</t>
  </si>
  <si>
    <t>Current Process</t>
  </si>
  <si>
    <t>Capacity Load Reduction</t>
  </si>
  <si>
    <t>Proposed Process</t>
  </si>
  <si>
    <t>Residential (Aggregate)</t>
  </si>
  <si>
    <t>Capacity Load Reduction for compliance (w/losses)</t>
  </si>
  <si>
    <t>Capacity Load Reduction for Add Back (w/losses)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</si>
</sst>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7" formatCode="_(* #,##0_);_(* \(#,##0\);_(* &quot;-&quot;??_);_(@_)"/>
    <numFmt numFmtId="169" formatCode="m/d/yy;@"/>
  </numFmts>
  <fonts count="8" x14ac:knownFonts="1">
    <font>
      <sz val="10"/>
      <name val="MS Sans Serif"/>
    </font>
    <font>
      <b/>
      <sz val="10"/>
      <name val="MS Sans Serif"/>
    </font>
    <font>
      <sz val="10"/>
      <name val="MS Sans Serif"/>
      <family val="2"/>
    </font>
    <font>
      <sz val="10"/>
      <name val="Trebuchet MS"/>
      <family val="2"/>
    </font>
    <font>
      <b/>
      <sz val="10"/>
      <name val="MS Sans Serif"/>
      <family val="2"/>
    </font>
    <font>
      <sz val="10"/>
      <name val="Arial Narrow"/>
      <family val="2"/>
    </font>
    <font>
      <b/>
      <sz val="12"/>
      <name val="Arial"/>
      <family val="2"/>
    </font>
    <font>
      <sz val="10"/>
      <color rgb="FFFF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92">
    <xf numFmtId="0" fontId="0" fillId="0" borderId="0" xfId="0"/>
    <xf numFmtId="0" fontId="3" fillId="0" borderId="1" xfId="2" applyFont="1" applyBorder="1"/>
    <xf numFmtId="167" fontId="3" fillId="0" borderId="1" xfId="1" quotePrefix="1" applyNumberFormat="1" applyFont="1" applyBorder="1"/>
    <xf numFmtId="0" fontId="3" fillId="0" borderId="0" xfId="2" applyFont="1" applyBorder="1" applyAlignment="1"/>
    <xf numFmtId="167" fontId="0" fillId="0" borderId="0" xfId="0" applyNumberFormat="1"/>
    <xf numFmtId="43" fontId="3" fillId="0" borderId="1" xfId="1" quotePrefix="1" applyNumberFormat="1" applyFont="1" applyBorder="1"/>
    <xf numFmtId="167" fontId="3" fillId="0" borderId="2" xfId="1" applyNumberFormat="1" applyFont="1" applyBorder="1"/>
    <xf numFmtId="167" fontId="3" fillId="0" borderId="3" xfId="1" quotePrefix="1" applyNumberFormat="1" applyFont="1" applyBorder="1"/>
    <xf numFmtId="167" fontId="3" fillId="0" borderId="4" xfId="1" applyNumberFormat="1" applyFont="1" applyBorder="1"/>
    <xf numFmtId="167" fontId="3" fillId="0" borderId="5" xfId="1" quotePrefix="1" applyNumberFormat="1" applyFont="1" applyBorder="1"/>
    <xf numFmtId="167" fontId="3" fillId="0" borderId="6" xfId="1" quotePrefix="1" applyNumberFormat="1" applyFont="1" applyBorder="1"/>
    <xf numFmtId="169" fontId="3" fillId="0" borderId="2" xfId="2" applyNumberFormat="1" applyFont="1" applyBorder="1"/>
    <xf numFmtId="169" fontId="3" fillId="0" borderId="4" xfId="2" applyNumberFormat="1" applyFont="1" applyBorder="1"/>
    <xf numFmtId="0" fontId="3" fillId="0" borderId="5" xfId="2" applyFont="1" applyBorder="1"/>
    <xf numFmtId="43" fontId="3" fillId="0" borderId="5" xfId="1" quotePrefix="1" applyNumberFormat="1" applyFont="1" applyBorder="1"/>
    <xf numFmtId="0" fontId="0" fillId="0" borderId="7" xfId="0" applyBorder="1"/>
    <xf numFmtId="167" fontId="3" fillId="2" borderId="2" xfId="1" applyNumberFormat="1" applyFont="1" applyFill="1" applyBorder="1"/>
    <xf numFmtId="167" fontId="3" fillId="2" borderId="1" xfId="1" quotePrefix="1" applyNumberFormat="1" applyFont="1" applyFill="1" applyBorder="1"/>
    <xf numFmtId="167" fontId="3" fillId="2" borderId="3" xfId="1" quotePrefix="1" applyNumberFormat="1" applyFont="1" applyFill="1" applyBorder="1"/>
    <xf numFmtId="169" fontId="3" fillId="2" borderId="2" xfId="2" applyNumberFormat="1" applyFont="1" applyFill="1" applyBorder="1"/>
    <xf numFmtId="0" fontId="3" fillId="2" borderId="1" xfId="2" applyFont="1" applyFill="1" applyBorder="1"/>
    <xf numFmtId="167" fontId="3" fillId="2" borderId="2" xfId="1" quotePrefix="1" applyNumberFormat="1" applyFont="1" applyFill="1" applyBorder="1"/>
    <xf numFmtId="43" fontId="3" fillId="2" borderId="1" xfId="1" quotePrefix="1" applyNumberFormat="1" applyFont="1" applyFill="1" applyBorder="1"/>
    <xf numFmtId="0" fontId="2" fillId="0" borderId="0" xfId="0" applyFont="1"/>
    <xf numFmtId="0" fontId="4" fillId="0" borderId="0" xfId="0" applyFont="1"/>
    <xf numFmtId="167" fontId="3" fillId="3" borderId="3" xfId="1" quotePrefix="1" applyNumberFormat="1" applyFont="1" applyFill="1" applyBorder="1"/>
    <xf numFmtId="167" fontId="3" fillId="3" borderId="1" xfId="1" quotePrefix="1" applyNumberFormat="1" applyFont="1" applyFill="1" applyBorder="1"/>
    <xf numFmtId="167" fontId="3" fillId="2" borderId="8" xfId="1" applyNumberFormat="1" applyFont="1" applyFill="1" applyBorder="1"/>
    <xf numFmtId="167" fontId="3" fillId="2" borderId="9" xfId="1" quotePrefix="1" applyNumberFormat="1" applyFont="1" applyFill="1" applyBorder="1"/>
    <xf numFmtId="43" fontId="0" fillId="0" borderId="0" xfId="0" applyNumberFormat="1"/>
    <xf numFmtId="0" fontId="5" fillId="2" borderId="10" xfId="0" applyFont="1" applyFill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6" fillId="0" borderId="0" xfId="0" applyFont="1"/>
    <xf numFmtId="167" fontId="3" fillId="2" borderId="12" xfId="1" quotePrefix="1" applyNumberFormat="1" applyFont="1" applyFill="1" applyBorder="1"/>
    <xf numFmtId="167" fontId="3" fillId="0" borderId="12" xfId="1" quotePrefix="1" applyNumberFormat="1" applyFont="1" applyBorder="1"/>
    <xf numFmtId="167" fontId="3" fillId="0" borderId="13" xfId="1" quotePrefix="1" applyNumberFormat="1" applyFont="1" applyBorder="1"/>
    <xf numFmtId="0" fontId="5" fillId="4" borderId="10" xfId="0" applyFont="1" applyFill="1" applyBorder="1" applyAlignment="1">
      <alignment wrapText="1"/>
    </xf>
    <xf numFmtId="167" fontId="3" fillId="4" borderId="2" xfId="1" applyNumberFormat="1" applyFont="1" applyFill="1" applyBorder="1"/>
    <xf numFmtId="167" fontId="3" fillId="4" borderId="1" xfId="1" quotePrefix="1" applyNumberFormat="1" applyFont="1" applyFill="1" applyBorder="1"/>
    <xf numFmtId="43" fontId="3" fillId="4" borderId="1" xfId="1" quotePrefix="1" applyNumberFormat="1" applyFont="1" applyFill="1" applyBorder="1"/>
    <xf numFmtId="169" fontId="3" fillId="4" borderId="2" xfId="2" applyNumberFormat="1" applyFont="1" applyFill="1" applyBorder="1"/>
    <xf numFmtId="0" fontId="3" fillId="4" borderId="1" xfId="2" applyFont="1" applyFill="1" applyBorder="1"/>
    <xf numFmtId="167" fontId="3" fillId="4" borderId="3" xfId="1" quotePrefix="1" applyNumberFormat="1" applyFont="1" applyFill="1" applyBorder="1"/>
    <xf numFmtId="167" fontId="3" fillId="4" borderId="12" xfId="1" quotePrefix="1" applyNumberFormat="1" applyFont="1" applyFill="1" applyBorder="1"/>
    <xf numFmtId="0" fontId="1" fillId="0" borderId="14" xfId="0" applyFont="1" applyBorder="1"/>
    <xf numFmtId="0" fontId="3" fillId="0" borderId="15" xfId="2" applyFont="1" applyBorder="1" applyAlignment="1">
      <alignment wrapText="1"/>
    </xf>
    <xf numFmtId="0" fontId="3" fillId="0" borderId="16" xfId="2" applyFont="1" applyBorder="1" applyAlignment="1">
      <alignment wrapText="1"/>
    </xf>
    <xf numFmtId="0" fontId="3" fillId="0" borderId="15" xfId="2" applyFont="1" applyBorder="1"/>
    <xf numFmtId="0" fontId="3" fillId="0" borderId="16" xfId="2" applyFont="1" applyBorder="1"/>
    <xf numFmtId="0" fontId="3" fillId="0" borderId="17" xfId="2" applyFont="1" applyBorder="1" applyAlignment="1">
      <alignment wrapText="1"/>
    </xf>
    <xf numFmtId="0" fontId="1" fillId="0" borderId="18" xfId="0" applyFont="1" applyBorder="1" applyAlignment="1"/>
    <xf numFmtId="0" fontId="1" fillId="0" borderId="19" xfId="0" applyFont="1" applyBorder="1" applyAlignment="1">
      <alignment wrapText="1"/>
    </xf>
    <xf numFmtId="0" fontId="1" fillId="0" borderId="20" xfId="0" applyFont="1" applyBorder="1"/>
    <xf numFmtId="0" fontId="1" fillId="0" borderId="21" xfId="0" applyFont="1" applyBorder="1" applyAlignment="1"/>
    <xf numFmtId="0" fontId="1" fillId="0" borderId="19" xfId="0" applyFont="1" applyBorder="1" applyAlignment="1"/>
    <xf numFmtId="0" fontId="3" fillId="0" borderId="22" xfId="2" applyFont="1" applyBorder="1" applyAlignment="1">
      <alignment wrapText="1"/>
    </xf>
    <xf numFmtId="0" fontId="3" fillId="0" borderId="23" xfId="2" applyFont="1" applyBorder="1" applyAlignment="1">
      <alignment wrapText="1"/>
    </xf>
    <xf numFmtId="167" fontId="3" fillId="2" borderId="24" xfId="1" quotePrefix="1" applyNumberFormat="1" applyFont="1" applyFill="1" applyBorder="1"/>
    <xf numFmtId="167" fontId="3" fillId="4" borderId="24" xfId="1" quotePrefix="1" applyNumberFormat="1" applyFont="1" applyFill="1" applyBorder="1"/>
    <xf numFmtId="167" fontId="3" fillId="0" borderId="24" xfId="1" quotePrefix="1" applyNumberFormat="1" applyFont="1" applyBorder="1"/>
    <xf numFmtId="167" fontId="3" fillId="0" borderId="25" xfId="1" quotePrefix="1" applyNumberFormat="1" applyFont="1" applyBorder="1"/>
    <xf numFmtId="167" fontId="3" fillId="4" borderId="2" xfId="1" quotePrefix="1" applyNumberFormat="1" applyFont="1" applyFill="1" applyBorder="1"/>
    <xf numFmtId="167" fontId="3" fillId="0" borderId="26" xfId="1" quotePrefix="1" applyNumberFormat="1" applyFont="1" applyBorder="1"/>
    <xf numFmtId="167" fontId="3" fillId="2" borderId="26" xfId="1" quotePrefix="1" applyNumberFormat="1" applyFont="1" applyFill="1" applyBorder="1"/>
    <xf numFmtId="167" fontId="3" fillId="0" borderId="27" xfId="1" quotePrefix="1" applyNumberFormat="1" applyFont="1" applyBorder="1"/>
    <xf numFmtId="0" fontId="1" fillId="0" borderId="21" xfId="0" applyFont="1" applyBorder="1" applyAlignment="1">
      <alignment wrapText="1"/>
    </xf>
    <xf numFmtId="0" fontId="5" fillId="3" borderId="10" xfId="0" applyFont="1" applyFill="1" applyBorder="1" applyAlignment="1">
      <alignment wrapText="1"/>
    </xf>
    <xf numFmtId="167" fontId="3" fillId="3" borderId="2" xfId="1" applyNumberFormat="1" applyFont="1" applyFill="1" applyBorder="1"/>
    <xf numFmtId="43" fontId="3" fillId="3" borderId="1" xfId="1" quotePrefix="1" applyNumberFormat="1" applyFont="1" applyFill="1" applyBorder="1"/>
    <xf numFmtId="169" fontId="3" fillId="3" borderId="2" xfId="2" applyNumberFormat="1" applyFont="1" applyFill="1" applyBorder="1"/>
    <xf numFmtId="0" fontId="3" fillId="3" borderId="1" xfId="2" applyFont="1" applyFill="1" applyBorder="1"/>
    <xf numFmtId="167" fontId="3" fillId="3" borderId="12" xfId="1" quotePrefix="1" applyNumberFormat="1" applyFont="1" applyFill="1" applyBorder="1"/>
    <xf numFmtId="167" fontId="3" fillId="3" borderId="2" xfId="1" quotePrefix="1" applyNumberFormat="1" applyFont="1" applyFill="1" applyBorder="1"/>
    <xf numFmtId="167" fontId="3" fillId="3" borderId="24" xfId="1" quotePrefix="1" applyNumberFormat="1" applyFont="1" applyFill="1" applyBorder="1"/>
    <xf numFmtId="167" fontId="7" fillId="3" borderId="1" xfId="1" quotePrefix="1" applyNumberFormat="1" applyFont="1" applyFill="1" applyBorder="1"/>
    <xf numFmtId="167" fontId="7" fillId="3" borderId="3" xfId="1" quotePrefix="1" applyNumberFormat="1" applyFont="1" applyFill="1" applyBorder="1"/>
    <xf numFmtId="167" fontId="7" fillId="3" borderId="12" xfId="1" quotePrefix="1" applyNumberFormat="1" applyFont="1" applyFill="1" applyBorder="1"/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.pjm.com\shares\Users\oneilj\AppData\Local\Microsoft\Windows\Temporary%20Internet%20Files\Content.Outlook\CKE1938D\BIPCO_AddBackAnalysis_20081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L_Compar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tabSelected="1" topLeftCell="A2" zoomScale="130" zoomScaleNormal="130" workbookViewId="0">
      <selection activeCell="S13" sqref="S13"/>
    </sheetView>
  </sheetViews>
  <sheetFormatPr defaultRowHeight="12.6" x14ac:dyDescent="0.25"/>
  <cols>
    <col min="1" max="1" width="17.33203125" customWidth="1"/>
    <col min="2" max="3" width="8.44140625" customWidth="1"/>
    <col min="4" max="4" width="9" customWidth="1"/>
    <col min="5" max="5" width="10.109375" customWidth="1"/>
    <col min="6" max="6" width="7.6640625" customWidth="1"/>
    <col min="7" max="7" width="7" bestFit="1" customWidth="1"/>
    <col min="8" max="8" width="4.33203125" customWidth="1"/>
    <col min="9" max="9" width="8.109375" bestFit="1" customWidth="1"/>
    <col min="10" max="10" width="9.6640625" customWidth="1"/>
    <col min="11" max="11" width="13.33203125" customWidth="1"/>
    <col min="12" max="12" width="12.33203125" customWidth="1"/>
    <col min="13" max="13" width="11.33203125" customWidth="1"/>
    <col min="14" max="14" width="8.5546875" customWidth="1"/>
    <col min="15" max="18" width="12.33203125" customWidth="1"/>
    <col min="19" max="19" width="11.109375" customWidth="1"/>
    <col min="20" max="20" width="7.5546875" customWidth="1"/>
    <col min="21" max="21" width="9.33203125" customWidth="1"/>
    <col min="22" max="22" width="12" customWidth="1"/>
    <col min="24" max="25" width="10" bestFit="1" customWidth="1"/>
  </cols>
  <sheetData>
    <row r="1" spans="1:26" ht="15.6" x14ac:dyDescent="0.3">
      <c r="A1" s="33" t="s">
        <v>29</v>
      </c>
    </row>
    <row r="2" spans="1:26" x14ac:dyDescent="0.25">
      <c r="A2" s="23"/>
    </row>
    <row r="3" spans="1:26" x14ac:dyDescent="0.25">
      <c r="A3" s="24"/>
    </row>
    <row r="4" spans="1:26" ht="13.2" thickBot="1" x14ac:dyDescent="0.3">
      <c r="A4" s="24"/>
    </row>
    <row r="5" spans="1:26" ht="26.25" customHeight="1" thickBot="1" x14ac:dyDescent="0.3">
      <c r="A5" s="15"/>
      <c r="B5" s="54"/>
      <c r="C5" s="51"/>
      <c r="D5" s="51"/>
      <c r="E5" s="51"/>
      <c r="F5" s="55"/>
      <c r="G5" s="85" t="s">
        <v>32</v>
      </c>
      <c r="H5" s="86"/>
      <c r="I5" s="86"/>
      <c r="J5" s="86"/>
      <c r="K5" s="86"/>
      <c r="L5" s="86"/>
      <c r="M5" s="86"/>
      <c r="N5" s="87"/>
      <c r="O5" s="86" t="s">
        <v>34</v>
      </c>
      <c r="P5" s="86"/>
      <c r="Q5" s="86"/>
      <c r="R5" s="86"/>
      <c r="S5" s="86"/>
      <c r="T5" s="86"/>
      <c r="U5" s="66"/>
      <c r="V5" s="52"/>
    </row>
    <row r="6" spans="1:26" ht="26.25" customHeight="1" thickBot="1" x14ac:dyDescent="0.3">
      <c r="A6" s="53" t="s">
        <v>28</v>
      </c>
      <c r="B6" s="78" t="s">
        <v>27</v>
      </c>
      <c r="C6" s="79"/>
      <c r="D6" s="79"/>
      <c r="E6" s="79"/>
      <c r="F6" s="80"/>
      <c r="G6" s="88" t="s">
        <v>18</v>
      </c>
      <c r="H6" s="89"/>
      <c r="I6" s="89"/>
      <c r="J6" s="89"/>
      <c r="K6" s="89"/>
      <c r="L6" s="89"/>
      <c r="M6" s="83" t="s">
        <v>10</v>
      </c>
      <c r="N6" s="84"/>
      <c r="O6" s="88" t="s">
        <v>33</v>
      </c>
      <c r="P6" s="89"/>
      <c r="Q6" s="90"/>
      <c r="R6" s="83" t="s">
        <v>10</v>
      </c>
      <c r="S6" s="91"/>
      <c r="T6" s="84"/>
      <c r="U6" s="81" t="s">
        <v>19</v>
      </c>
      <c r="V6" s="82"/>
    </row>
    <row r="7" spans="1:26" ht="72" x14ac:dyDescent="0.35">
      <c r="A7" s="45" t="s">
        <v>3</v>
      </c>
      <c r="B7" s="46" t="s">
        <v>14</v>
      </c>
      <c r="C7" s="47" t="s">
        <v>12</v>
      </c>
      <c r="D7" s="47" t="s">
        <v>11</v>
      </c>
      <c r="E7" s="47" t="s">
        <v>4</v>
      </c>
      <c r="F7" s="47" t="s">
        <v>2</v>
      </c>
      <c r="G7" s="48" t="s">
        <v>0</v>
      </c>
      <c r="H7" s="49" t="s">
        <v>1</v>
      </c>
      <c r="I7" s="49" t="s">
        <v>6</v>
      </c>
      <c r="J7" s="47" t="s">
        <v>7</v>
      </c>
      <c r="K7" s="47" t="s">
        <v>16</v>
      </c>
      <c r="L7" s="56" t="s">
        <v>13</v>
      </c>
      <c r="M7" s="46" t="s">
        <v>15</v>
      </c>
      <c r="N7" s="50" t="s">
        <v>8</v>
      </c>
      <c r="O7" s="57" t="s">
        <v>31</v>
      </c>
      <c r="P7" s="47" t="s">
        <v>36</v>
      </c>
      <c r="Q7" s="50" t="s">
        <v>13</v>
      </c>
      <c r="R7" s="56" t="s">
        <v>37</v>
      </c>
      <c r="S7" s="47" t="s">
        <v>15</v>
      </c>
      <c r="T7" s="56" t="s">
        <v>8</v>
      </c>
      <c r="U7" s="46" t="s">
        <v>5</v>
      </c>
      <c r="V7" s="50" t="s">
        <v>17</v>
      </c>
    </row>
    <row r="8" spans="1:26" ht="14.4" x14ac:dyDescent="0.35">
      <c r="A8" s="30" t="s">
        <v>23</v>
      </c>
      <c r="B8" s="16">
        <v>2500</v>
      </c>
      <c r="C8" s="17">
        <v>2000</v>
      </c>
      <c r="D8" s="17">
        <v>1500</v>
      </c>
      <c r="E8" s="17">
        <f>+C8-D8*F8</f>
        <v>425</v>
      </c>
      <c r="F8" s="22">
        <v>1.05</v>
      </c>
      <c r="G8" s="19">
        <v>40338</v>
      </c>
      <c r="H8" s="20">
        <v>17</v>
      </c>
      <c r="I8" s="17">
        <v>1000</v>
      </c>
      <c r="J8" s="17">
        <f>ROUND(+I8*F8,0)</f>
        <v>1050</v>
      </c>
      <c r="K8" s="17">
        <f>IF(+$C8-J8&lt;0,0,+$C8-J8)</f>
        <v>950</v>
      </c>
      <c r="L8" s="34">
        <f>+K8-$E8</f>
        <v>525</v>
      </c>
      <c r="M8" s="21">
        <f>+J8+K8</f>
        <v>2000</v>
      </c>
      <c r="N8" s="18">
        <f>+M8-C8</f>
        <v>0</v>
      </c>
      <c r="O8" s="58"/>
      <c r="P8" s="17"/>
      <c r="Q8" s="18"/>
      <c r="R8" s="34"/>
      <c r="S8" s="17"/>
      <c r="T8" s="34"/>
      <c r="U8" s="16">
        <v>1800</v>
      </c>
      <c r="V8" s="18">
        <f>+(U8-I8)*F8</f>
        <v>840</v>
      </c>
      <c r="X8" s="29"/>
      <c r="Y8" s="4"/>
      <c r="Z8" s="4"/>
    </row>
    <row r="9" spans="1:26" ht="14.4" x14ac:dyDescent="0.35">
      <c r="A9" s="37" t="s">
        <v>24</v>
      </c>
      <c r="B9" s="38">
        <v>2500</v>
      </c>
      <c r="C9" s="39">
        <v>2000</v>
      </c>
      <c r="D9" s="39">
        <v>1500</v>
      </c>
      <c r="E9" s="39">
        <f>+C9-D9*F9</f>
        <v>425</v>
      </c>
      <c r="F9" s="40">
        <v>1.05</v>
      </c>
      <c r="G9" s="41">
        <v>40338</v>
      </c>
      <c r="H9" s="42">
        <v>17</v>
      </c>
      <c r="I9" s="39">
        <v>2000</v>
      </c>
      <c r="J9" s="39">
        <f>ROUND(+I9*F9,0)</f>
        <v>2100</v>
      </c>
      <c r="K9" s="39">
        <f>IF(+C9-J9&lt;0,0,+C9-J9)</f>
        <v>0</v>
      </c>
      <c r="L9" s="44">
        <f>+K9-E9</f>
        <v>-425</v>
      </c>
      <c r="M9" s="62">
        <f>+J9+K9</f>
        <v>2100</v>
      </c>
      <c r="N9" s="43">
        <f>+M9-C9</f>
        <v>100</v>
      </c>
      <c r="O9" s="59"/>
      <c r="P9" s="39"/>
      <c r="Q9" s="43"/>
      <c r="R9" s="44"/>
      <c r="S9" s="39"/>
      <c r="T9" s="44"/>
      <c r="U9" s="38">
        <v>1800</v>
      </c>
      <c r="V9" s="43">
        <f>+(U9-I9)*F9</f>
        <v>-210</v>
      </c>
      <c r="X9" s="4"/>
      <c r="Y9" s="29"/>
    </row>
    <row r="10" spans="1:26" ht="14.4" x14ac:dyDescent="0.35">
      <c r="A10" s="30" t="s">
        <v>25</v>
      </c>
      <c r="B10" s="16">
        <v>3500</v>
      </c>
      <c r="C10" s="17">
        <v>2000</v>
      </c>
      <c r="D10" s="17">
        <v>1000</v>
      </c>
      <c r="E10" s="17">
        <f>+C10-D10*F10</f>
        <v>950</v>
      </c>
      <c r="F10" s="22">
        <v>1.05</v>
      </c>
      <c r="G10" s="19">
        <v>40338</v>
      </c>
      <c r="H10" s="20">
        <v>17</v>
      </c>
      <c r="I10" s="17">
        <v>700</v>
      </c>
      <c r="J10" s="17">
        <f>ROUND(+I10*F10,0)</f>
        <v>735</v>
      </c>
      <c r="K10" s="17">
        <f>IF(+C10-J10&lt;0,0,+C10-J10)</f>
        <v>1265</v>
      </c>
      <c r="L10" s="34">
        <f>+K10-E10</f>
        <v>315</v>
      </c>
      <c r="M10" s="21">
        <f>+J10+K10</f>
        <v>2000</v>
      </c>
      <c r="N10" s="18">
        <f>+M10-C10</f>
        <v>0</v>
      </c>
      <c r="O10" s="58"/>
      <c r="P10" s="17"/>
      <c r="Q10" s="18"/>
      <c r="R10" s="34"/>
      <c r="S10" s="17"/>
      <c r="T10" s="34"/>
      <c r="U10" s="16">
        <v>800</v>
      </c>
      <c r="V10" s="18">
        <f>+(U10-I10)*F10</f>
        <v>105</v>
      </c>
    </row>
    <row r="11" spans="1:26" ht="14.4" x14ac:dyDescent="0.35">
      <c r="A11" s="37" t="s">
        <v>26</v>
      </c>
      <c r="B11" s="38">
        <v>7000</v>
      </c>
      <c r="C11" s="39">
        <v>2000</v>
      </c>
      <c r="D11" s="39">
        <v>1000</v>
      </c>
      <c r="E11" s="39">
        <f>+C11-D11*F11</f>
        <v>950</v>
      </c>
      <c r="F11" s="40">
        <v>1.05</v>
      </c>
      <c r="G11" s="41">
        <v>40338</v>
      </c>
      <c r="H11" s="42">
        <v>17</v>
      </c>
      <c r="I11" s="39">
        <v>2800</v>
      </c>
      <c r="J11" s="39">
        <f>ROUND(+I11*F11,0)</f>
        <v>2940</v>
      </c>
      <c r="K11" s="39">
        <f>IF(+C11-J11&lt;0,0,+C11-J11)</f>
        <v>0</v>
      </c>
      <c r="L11" s="44">
        <f>+K11-E11</f>
        <v>-950</v>
      </c>
      <c r="M11" s="62">
        <f>+J11+K11</f>
        <v>2940</v>
      </c>
      <c r="N11" s="43">
        <f>+M11-C11</f>
        <v>940</v>
      </c>
      <c r="O11" s="59"/>
      <c r="P11" s="39"/>
      <c r="Q11" s="43"/>
      <c r="R11" s="44"/>
      <c r="S11" s="39"/>
      <c r="T11" s="44"/>
      <c r="U11" s="38">
        <v>4000</v>
      </c>
      <c r="V11" s="43">
        <f>+(U11-I11)*F11</f>
        <v>1260</v>
      </c>
    </row>
    <row r="12" spans="1:26" ht="14.4" x14ac:dyDescent="0.35">
      <c r="A12" s="67" t="s">
        <v>35</v>
      </c>
      <c r="B12" s="68">
        <v>11000</v>
      </c>
      <c r="C12" s="26">
        <v>10000</v>
      </c>
      <c r="D12" s="26">
        <v>7000</v>
      </c>
      <c r="E12" s="26">
        <f>+C12-D12*F12</f>
        <v>2650</v>
      </c>
      <c r="F12" s="69">
        <v>1.05</v>
      </c>
      <c r="G12" s="70">
        <v>40338</v>
      </c>
      <c r="H12" s="71">
        <v>17</v>
      </c>
      <c r="I12" s="26">
        <v>7500</v>
      </c>
      <c r="J12" s="26">
        <f>ROUND(+I12*F12,0)</f>
        <v>7875</v>
      </c>
      <c r="K12" s="26">
        <f>IF(+C12-J12&lt;0,0,+C12-J12)</f>
        <v>2125</v>
      </c>
      <c r="L12" s="72">
        <f>+K12-E12</f>
        <v>-525</v>
      </c>
      <c r="M12" s="73">
        <f>+J12+K12</f>
        <v>10000</v>
      </c>
      <c r="N12" s="25">
        <f>+M12-C12</f>
        <v>0</v>
      </c>
      <c r="O12" s="74">
        <f>+J12*0.85</f>
        <v>6693.75</v>
      </c>
      <c r="P12" s="75">
        <f>IF(+$C12-O12&lt;0,0,+$C12-O12)</f>
        <v>3306.25</v>
      </c>
      <c r="Q12" s="76">
        <f>+P12-$E12</f>
        <v>656.25</v>
      </c>
      <c r="R12" s="77">
        <f>+K12</f>
        <v>2125</v>
      </c>
      <c r="S12" s="26">
        <f>+R12+J12</f>
        <v>10000</v>
      </c>
      <c r="T12" s="77">
        <f>+S12-C12</f>
        <v>0</v>
      </c>
      <c r="U12" s="68">
        <v>11000</v>
      </c>
      <c r="V12" s="25">
        <f>+(U12-I12)*F12</f>
        <v>3675</v>
      </c>
    </row>
    <row r="13" spans="1:26" ht="14.4" x14ac:dyDescent="0.35">
      <c r="A13" s="31"/>
      <c r="B13" s="6"/>
      <c r="C13" s="2"/>
      <c r="D13" s="2"/>
      <c r="E13" s="2"/>
      <c r="F13" s="5"/>
      <c r="G13" s="11"/>
      <c r="H13" s="1"/>
      <c r="I13" s="2"/>
      <c r="J13" s="2"/>
      <c r="K13" s="39"/>
      <c r="L13" s="35"/>
      <c r="M13" s="63"/>
      <c r="N13" s="7"/>
      <c r="O13" s="60"/>
      <c r="P13" s="35"/>
      <c r="Q13" s="35"/>
      <c r="R13" s="35"/>
      <c r="S13" s="2"/>
      <c r="T13" s="35"/>
      <c r="U13" s="6"/>
      <c r="V13" s="7"/>
    </row>
    <row r="14" spans="1:26" ht="14.4" x14ac:dyDescent="0.35">
      <c r="A14" s="30"/>
      <c r="B14" s="27"/>
      <c r="C14" s="17"/>
      <c r="D14" s="28"/>
      <c r="E14" s="28"/>
      <c r="F14" s="22"/>
      <c r="G14" s="19"/>
      <c r="H14" s="20"/>
      <c r="I14" s="17"/>
      <c r="J14" s="17"/>
      <c r="K14" s="17"/>
      <c r="L14" s="34"/>
      <c r="M14" s="64"/>
      <c r="N14" s="18"/>
      <c r="O14" s="58"/>
      <c r="P14" s="34"/>
      <c r="Q14" s="34"/>
      <c r="R14" s="34"/>
      <c r="S14" s="17"/>
      <c r="T14" s="34"/>
      <c r="U14" s="16"/>
      <c r="V14" s="18"/>
    </row>
    <row r="15" spans="1:26" ht="15" thickBot="1" x14ac:dyDescent="0.4">
      <c r="A15" s="32"/>
      <c r="B15" s="8"/>
      <c r="C15" s="9"/>
      <c r="D15" s="9"/>
      <c r="E15" s="9"/>
      <c r="F15" s="14"/>
      <c r="G15" s="12"/>
      <c r="H15" s="13"/>
      <c r="I15" s="9"/>
      <c r="J15" s="9"/>
      <c r="K15" s="9"/>
      <c r="L15" s="36"/>
      <c r="M15" s="65"/>
      <c r="N15" s="10"/>
      <c r="O15" s="61"/>
      <c r="P15" s="36"/>
      <c r="Q15" s="36"/>
      <c r="R15" s="36"/>
      <c r="S15" s="9"/>
      <c r="T15" s="36"/>
      <c r="U15" s="8"/>
      <c r="V15" s="10"/>
    </row>
    <row r="17" spans="1:6" x14ac:dyDescent="0.25">
      <c r="D17" s="29"/>
      <c r="E17" s="4"/>
      <c r="F17" s="4"/>
    </row>
    <row r="18" spans="1:6" x14ac:dyDescent="0.25">
      <c r="A18" t="s">
        <v>20</v>
      </c>
      <c r="E18" s="4"/>
      <c r="F18" s="4"/>
    </row>
    <row r="19" spans="1:6" x14ac:dyDescent="0.25">
      <c r="A19" t="s">
        <v>30</v>
      </c>
    </row>
    <row r="20" spans="1:6" x14ac:dyDescent="0.25">
      <c r="A20" t="s">
        <v>21</v>
      </c>
    </row>
    <row r="21" spans="1:6" x14ac:dyDescent="0.25">
      <c r="A21" t="s">
        <v>22</v>
      </c>
    </row>
    <row r="22" spans="1:6" x14ac:dyDescent="0.25">
      <c r="A22" t="s">
        <v>9</v>
      </c>
    </row>
    <row r="24" spans="1:6" ht="14.4" x14ac:dyDescent="0.35">
      <c r="A24" s="3"/>
    </row>
    <row r="26" spans="1:6" ht="14.4" x14ac:dyDescent="0.35">
      <c r="A26" s="3"/>
    </row>
    <row r="27" spans="1:6" ht="14.4" x14ac:dyDescent="0.35">
      <c r="A27" s="3"/>
    </row>
    <row r="28" spans="1:6" ht="14.4" x14ac:dyDescent="0.35">
      <c r="A28" s="3"/>
    </row>
    <row r="29" spans="1:6" ht="14.4" x14ac:dyDescent="0.35">
      <c r="A29" s="3"/>
    </row>
  </sheetData>
  <mergeCells count="8">
    <mergeCell ref="B6:F6"/>
    <mergeCell ref="U6:V6"/>
    <mergeCell ref="M6:N6"/>
    <mergeCell ref="G5:N5"/>
    <mergeCell ref="O5:T5"/>
    <mergeCell ref="O6:Q6"/>
    <mergeCell ref="G6:L6"/>
    <mergeCell ref="R6:T6"/>
  </mergeCells>
  <pageMargins left="0" right="0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CurrentvsExelonProp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O'Neill, John</dc:creator>
  <cp:lastModifiedBy>Zinszer, Luke A.</cp:lastModifiedBy>
  <cp:lastPrinted>2011-02-23T19:08:45Z</cp:lastPrinted>
  <dcterms:created xsi:type="dcterms:W3CDTF">2008-01-25T18:50:55Z</dcterms:created>
  <dcterms:modified xsi:type="dcterms:W3CDTF">2023-02-15T16:43:04Z</dcterms:modified>
</cp:coreProperties>
</file>