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June 2023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B1156" i="2" l="1"/>
  <c r="B1002" i="2"/>
  <c r="B988" i="2"/>
  <c r="B968" i="2"/>
  <c r="B920" i="2"/>
  <c r="C212" i="2"/>
  <c r="B212" i="2"/>
  <c r="C162" i="2"/>
  <c r="B162" i="2"/>
  <c r="C1156" i="2"/>
  <c r="B1154" i="2"/>
  <c r="B1152" i="2"/>
  <c r="B1146" i="2"/>
  <c r="B1144" i="2"/>
  <c r="C1120" i="2"/>
  <c r="B1108" i="2"/>
  <c r="B1106" i="2"/>
  <c r="B1104" i="2"/>
  <c r="B1102" i="2"/>
  <c r="B1096" i="2"/>
  <c r="B1094" i="2"/>
  <c r="C1000" i="2" l="1"/>
  <c r="C1002" i="2"/>
  <c r="B30" i="2" l="1"/>
  <c r="B28" i="2"/>
  <c r="B24" i="2"/>
  <c r="B22" i="2"/>
  <c r="B26" i="2"/>
  <c r="B20" i="2"/>
  <c r="B14" i="2"/>
  <c r="B126" i="2" l="1"/>
  <c r="B124" i="2"/>
  <c r="B122" i="2"/>
  <c r="B64" i="2"/>
  <c r="B62" i="2"/>
  <c r="B60" i="2"/>
  <c r="B90" i="2" l="1"/>
  <c r="B88" i="2"/>
  <c r="B94" i="2"/>
  <c r="B92" i="2"/>
  <c r="B86" i="2" l="1"/>
  <c r="B84" i="2"/>
  <c r="B44" i="2"/>
  <c r="B42" i="2"/>
  <c r="B38" i="2"/>
  <c r="B36" i="2"/>
  <c r="B10" i="2"/>
  <c r="B8" i="2"/>
  <c r="B202" i="2" l="1"/>
  <c r="B200" i="2"/>
  <c r="C984" i="2"/>
  <c r="B944" i="2"/>
  <c r="B942" i="2"/>
  <c r="B940" i="2"/>
  <c r="B938" i="2"/>
  <c r="B936" i="2"/>
  <c r="B934" i="2"/>
  <c r="B932" i="2"/>
  <c r="B930" i="2"/>
  <c r="B912" i="2"/>
  <c r="B910" i="2"/>
  <c r="B906" i="2"/>
  <c r="C896" i="2"/>
  <c r="B896" i="2"/>
  <c r="B908" i="2"/>
  <c r="C884" i="2"/>
  <c r="B882" i="2"/>
  <c r="B880" i="2"/>
  <c r="B700" i="2" l="1"/>
  <c r="B698" i="2"/>
  <c r="B708" i="2"/>
  <c r="B706" i="2"/>
  <c r="B704" i="2"/>
  <c r="B702" i="2"/>
  <c r="B696" i="2"/>
  <c r="B694" i="2"/>
  <c r="B684" i="2"/>
  <c r="B682" i="2"/>
  <c r="B680" i="2"/>
  <c r="B678" i="2"/>
  <c r="B676" i="2"/>
  <c r="B674" i="2"/>
  <c r="B672" i="2"/>
  <c r="B670" i="2"/>
  <c r="B865" i="2" l="1"/>
  <c r="C1098" i="2" l="1"/>
  <c r="C1100" i="2"/>
  <c r="C1110" i="2"/>
  <c r="C1112" i="2"/>
  <c r="C1114" i="2"/>
  <c r="C1116" i="2"/>
  <c r="C1118" i="2"/>
  <c r="C1122" i="2"/>
  <c r="C1124" i="2"/>
  <c r="C1126" i="2"/>
  <c r="C1128" i="2"/>
  <c r="C1130" i="2"/>
  <c r="C1132" i="2"/>
  <c r="C1134" i="2"/>
  <c r="C1136" i="2"/>
  <c r="C1138" i="2"/>
  <c r="C1140" i="2"/>
  <c r="C1142" i="2"/>
  <c r="C1148" i="2"/>
  <c r="C1150" i="2"/>
  <c r="C998" i="2"/>
  <c r="C996" i="2"/>
  <c r="C978" i="2"/>
  <c r="C980" i="2"/>
  <c r="C982" i="2"/>
  <c r="C986" i="2"/>
  <c r="C976" i="2"/>
  <c r="C946" i="2"/>
  <c r="C948" i="2"/>
  <c r="C950" i="2"/>
  <c r="C952" i="2"/>
  <c r="C954" i="2"/>
  <c r="C956" i="2"/>
  <c r="C958" i="2"/>
  <c r="C960" i="2"/>
  <c r="C962" i="2"/>
  <c r="C964" i="2"/>
  <c r="C966" i="2"/>
  <c r="C928" i="2"/>
  <c r="C906" i="2"/>
  <c r="C908" i="2"/>
  <c r="C914" i="2"/>
  <c r="C916" i="2"/>
  <c r="C918" i="2"/>
  <c r="C904" i="2"/>
  <c r="C876" i="2"/>
  <c r="C878" i="2"/>
  <c r="C880" i="2"/>
  <c r="C882" i="2"/>
  <c r="C886" i="2"/>
  <c r="C888" i="2"/>
  <c r="C890" i="2"/>
  <c r="C892" i="2"/>
  <c r="C894" i="2"/>
  <c r="C874" i="2"/>
  <c r="C672" i="2"/>
  <c r="C674" i="2"/>
  <c r="C676" i="2"/>
  <c r="C678" i="2"/>
  <c r="C680" i="2"/>
  <c r="C682" i="2"/>
  <c r="C684" i="2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670" i="2"/>
  <c r="C188" i="2"/>
  <c r="C190" i="2"/>
  <c r="C192" i="2"/>
  <c r="C194" i="2"/>
  <c r="C196" i="2"/>
  <c r="C198" i="2"/>
  <c r="C204" i="2"/>
  <c r="C206" i="2"/>
  <c r="C208" i="2"/>
  <c r="C210" i="2"/>
  <c r="C186" i="2"/>
  <c r="C988" i="2" l="1"/>
  <c r="C712" i="2"/>
  <c r="B220" i="2" l="1"/>
  <c r="C220" i="2"/>
  <c r="C228" i="2" l="1"/>
  <c r="C230" i="2"/>
  <c r="C244" i="2"/>
  <c r="C246" i="2"/>
  <c r="C248" i="2"/>
  <c r="C254" i="2"/>
  <c r="C256" i="2"/>
  <c r="C258" i="2"/>
  <c r="C260" i="2"/>
  <c r="C262" i="2"/>
  <c r="C264" i="2"/>
  <c r="C270" i="2"/>
  <c r="C272" i="2"/>
  <c r="C274" i="2"/>
  <c r="C278" i="2"/>
  <c r="C292" i="2"/>
  <c r="C294" i="2"/>
  <c r="C312" i="2"/>
  <c r="C318" i="2"/>
  <c r="C340" i="2"/>
  <c r="C342" i="2"/>
  <c r="C344" i="2"/>
  <c r="C358" i="2"/>
  <c r="C360" i="2"/>
  <c r="C362" i="2"/>
  <c r="C364" i="2"/>
  <c r="C366" i="2"/>
  <c r="C368" i="2"/>
  <c r="C370" i="2"/>
  <c r="C376" i="2"/>
  <c r="C386" i="2"/>
  <c r="C388" i="2"/>
  <c r="C394" i="2"/>
  <c r="C396" i="2"/>
  <c r="C402" i="2"/>
  <c r="C404" i="2"/>
  <c r="C406" i="2"/>
  <c r="C412" i="2"/>
  <c r="C422" i="2"/>
  <c r="C444" i="2"/>
  <c r="C458" i="2"/>
  <c r="B276" i="2"/>
  <c r="C276" i="2" s="1"/>
  <c r="B274" i="2"/>
  <c r="B452" i="2" l="1"/>
  <c r="C452" i="2" s="1"/>
  <c r="U453" i="2" s="1"/>
  <c r="B450" i="2"/>
  <c r="C450" i="2" s="1"/>
  <c r="Y453" i="2"/>
  <c r="M453" i="2"/>
  <c r="I453" i="2"/>
  <c r="E453" i="2"/>
  <c r="B456" i="2"/>
  <c r="C456" i="2" s="1"/>
  <c r="Q457" i="2" s="1"/>
  <c r="B454" i="2"/>
  <c r="C454" i="2" s="1"/>
  <c r="Y457" i="2"/>
  <c r="I457" i="2"/>
  <c r="AB457" i="2"/>
  <c r="Z455" i="2"/>
  <c r="B448" i="2"/>
  <c r="C448" i="2" s="1"/>
  <c r="B446" i="2"/>
  <c r="C446" i="2" s="1"/>
  <c r="B430" i="2"/>
  <c r="C430" i="2" s="1"/>
  <c r="B428" i="2"/>
  <c r="C428" i="2" s="1"/>
  <c r="B438" i="2"/>
  <c r="C438" i="2" s="1"/>
  <c r="B436" i="2"/>
  <c r="C436" i="2" s="1"/>
  <c r="B434" i="2"/>
  <c r="C434" i="2" s="1"/>
  <c r="B432" i="2"/>
  <c r="C432" i="2" s="1"/>
  <c r="B426" i="2"/>
  <c r="C426" i="2" s="1"/>
  <c r="B424" i="2"/>
  <c r="C424" i="2" s="1"/>
  <c r="B442" i="2"/>
  <c r="C442" i="2" s="1"/>
  <c r="B440" i="2"/>
  <c r="C440" i="2" s="1"/>
  <c r="B420" i="2"/>
  <c r="C420" i="2" s="1"/>
  <c r="B418" i="2"/>
  <c r="C418" i="2" s="1"/>
  <c r="B398" i="2"/>
  <c r="C398" i="2" s="1"/>
  <c r="B400" i="2"/>
  <c r="C400" i="2" s="1"/>
  <c r="B416" i="2"/>
  <c r="C416" i="2" s="1"/>
  <c r="B414" i="2"/>
  <c r="C414" i="2" s="1"/>
  <c r="B410" i="2"/>
  <c r="C410" i="2" s="1"/>
  <c r="B408" i="2"/>
  <c r="C408" i="2" s="1"/>
  <c r="B378" i="2"/>
  <c r="C378" i="2" s="1"/>
  <c r="B380" i="2"/>
  <c r="C380" i="2" s="1"/>
  <c r="B392" i="2"/>
  <c r="C392" i="2" s="1"/>
  <c r="B390" i="2"/>
  <c r="C390" i="2" s="1"/>
  <c r="B352" i="2"/>
  <c r="C352" i="2" s="1"/>
  <c r="B350" i="2"/>
  <c r="C350" i="2" s="1"/>
  <c r="B348" i="2"/>
  <c r="C348" i="2" s="1"/>
  <c r="B346" i="2"/>
  <c r="C346" i="2" s="1"/>
  <c r="B356" i="2"/>
  <c r="C356" i="2" s="1"/>
  <c r="B354" i="2"/>
  <c r="C354" i="2" s="1"/>
  <c r="B384" i="2"/>
  <c r="C384" i="2" s="1"/>
  <c r="B382" i="2"/>
  <c r="C382" i="2" s="1"/>
  <c r="B338" i="2"/>
  <c r="C338" i="2" s="1"/>
  <c r="B336" i="2"/>
  <c r="C336" i="2" s="1"/>
  <c r="B330" i="2"/>
  <c r="C330" i="2" s="1"/>
  <c r="B328" i="2"/>
  <c r="C328" i="2" s="1"/>
  <c r="B334" i="2"/>
  <c r="C334" i="2" s="1"/>
  <c r="B332" i="2"/>
  <c r="C332" i="2" s="1"/>
  <c r="B326" i="2"/>
  <c r="C326" i="2" s="1"/>
  <c r="B324" i="2"/>
  <c r="C324" i="2" s="1"/>
  <c r="B374" i="2"/>
  <c r="C374" i="2" s="1"/>
  <c r="B372" i="2"/>
  <c r="C372" i="2" s="1"/>
  <c r="B310" i="2"/>
  <c r="C310" i="2" s="1"/>
  <c r="B308" i="2"/>
  <c r="C308" i="2" s="1"/>
  <c r="B306" i="2"/>
  <c r="C306" i="2" s="1"/>
  <c r="B304" i="2"/>
  <c r="C304" i="2" s="1"/>
  <c r="B302" i="2"/>
  <c r="C302" i="2" s="1"/>
  <c r="B300" i="2"/>
  <c r="C300" i="2" s="1"/>
  <c r="B298" i="2"/>
  <c r="C298" i="2" s="1"/>
  <c r="B296" i="2"/>
  <c r="C296" i="2" s="1"/>
  <c r="B282" i="2"/>
  <c r="C282" i="2" s="1"/>
  <c r="B280" i="2"/>
  <c r="C280" i="2" s="1"/>
  <c r="B316" i="2"/>
  <c r="C316" i="2" s="1"/>
  <c r="B314" i="2"/>
  <c r="C314" i="2" s="1"/>
  <c r="B268" i="2"/>
  <c r="C268" i="2" s="1"/>
  <c r="B266" i="2"/>
  <c r="C266" i="2" s="1"/>
  <c r="B290" i="2"/>
  <c r="C290" i="2" s="1"/>
  <c r="B288" i="2"/>
  <c r="C288" i="2" s="1"/>
  <c r="B322" i="2"/>
  <c r="C322" i="2" s="1"/>
  <c r="B320" i="2"/>
  <c r="C320" i="2" s="1"/>
  <c r="B286" i="2"/>
  <c r="C286" i="2" s="1"/>
  <c r="B284" i="2"/>
  <c r="C284" i="2" s="1"/>
  <c r="F263" i="2"/>
  <c r="AB453" i="2" l="1"/>
  <c r="Q453" i="2"/>
  <c r="F453" i="2"/>
  <c r="J453" i="2"/>
  <c r="N453" i="2"/>
  <c r="R453" i="2"/>
  <c r="V453" i="2"/>
  <c r="Z453" i="2"/>
  <c r="G453" i="2"/>
  <c r="K453" i="2"/>
  <c r="O453" i="2"/>
  <c r="S453" i="2"/>
  <c r="W453" i="2"/>
  <c r="AA453" i="2"/>
  <c r="D453" i="2"/>
  <c r="H453" i="2"/>
  <c r="L453" i="2"/>
  <c r="P453" i="2"/>
  <c r="T453" i="2"/>
  <c r="X453" i="2"/>
  <c r="J457" i="2"/>
  <c r="R457" i="2"/>
  <c r="Z457" i="2"/>
  <c r="E457" i="2"/>
  <c r="M457" i="2"/>
  <c r="U457" i="2"/>
  <c r="F457" i="2"/>
  <c r="N457" i="2"/>
  <c r="V457" i="2"/>
  <c r="G457" i="2"/>
  <c r="K457" i="2"/>
  <c r="O457" i="2"/>
  <c r="S457" i="2"/>
  <c r="W457" i="2"/>
  <c r="AA457" i="2"/>
  <c r="D457" i="2"/>
  <c r="H457" i="2"/>
  <c r="L457" i="2"/>
  <c r="P457" i="2"/>
  <c r="T457" i="2"/>
  <c r="X457" i="2"/>
  <c r="AB459" i="2"/>
  <c r="X459" i="2"/>
  <c r="T459" i="2"/>
  <c r="P459" i="2"/>
  <c r="L459" i="2"/>
  <c r="H459" i="2"/>
  <c r="D459" i="2"/>
  <c r="U459" i="2"/>
  <c r="I459" i="2"/>
  <c r="AA459" i="2"/>
  <c r="W459" i="2"/>
  <c r="S459" i="2"/>
  <c r="O459" i="2"/>
  <c r="K459" i="2"/>
  <c r="G459" i="2"/>
  <c r="Q459" i="2"/>
  <c r="Z459" i="2"/>
  <c r="V459" i="2"/>
  <c r="R459" i="2"/>
  <c r="N459" i="2"/>
  <c r="J459" i="2"/>
  <c r="F459" i="2"/>
  <c r="Y459" i="2"/>
  <c r="M459" i="2"/>
  <c r="E459" i="2"/>
  <c r="Y451" i="2"/>
  <c r="U451" i="2"/>
  <c r="Q451" i="2"/>
  <c r="M451" i="2"/>
  <c r="I451" i="2"/>
  <c r="E451" i="2"/>
  <c r="AB451" i="2"/>
  <c r="X451" i="2"/>
  <c r="T451" i="2"/>
  <c r="P451" i="2"/>
  <c r="L451" i="2"/>
  <c r="H451" i="2"/>
  <c r="D451" i="2"/>
  <c r="AA451" i="2"/>
  <c r="W451" i="2"/>
  <c r="S451" i="2"/>
  <c r="O451" i="2"/>
  <c r="K451" i="2"/>
  <c r="G451" i="2"/>
  <c r="Z451" i="2"/>
  <c r="V451" i="2"/>
  <c r="R451" i="2"/>
  <c r="N451" i="2"/>
  <c r="J451" i="2"/>
  <c r="F451" i="2"/>
  <c r="G455" i="2"/>
  <c r="K455" i="2"/>
  <c r="O455" i="2"/>
  <c r="S455" i="2"/>
  <c r="W455" i="2"/>
  <c r="AA455" i="2"/>
  <c r="D455" i="2"/>
  <c r="H455" i="2"/>
  <c r="L455" i="2"/>
  <c r="P455" i="2"/>
  <c r="T455" i="2"/>
  <c r="X455" i="2"/>
  <c r="AB455" i="2"/>
  <c r="E455" i="2"/>
  <c r="I455" i="2"/>
  <c r="M455" i="2"/>
  <c r="Q455" i="2"/>
  <c r="U455" i="2"/>
  <c r="Y455" i="2"/>
  <c r="F455" i="2"/>
  <c r="J455" i="2"/>
  <c r="N455" i="2"/>
  <c r="R455" i="2"/>
  <c r="V455" i="2"/>
  <c r="B242" i="2"/>
  <c r="C242" i="2" s="1"/>
  <c r="B240" i="2"/>
  <c r="C240" i="2" s="1"/>
  <c r="B238" i="2"/>
  <c r="C238" i="2" s="1"/>
  <c r="B236" i="2"/>
  <c r="C236" i="2" s="1"/>
  <c r="B234" i="2"/>
  <c r="C234" i="2" s="1"/>
  <c r="B232" i="2"/>
  <c r="C232" i="2" s="1"/>
  <c r="B252" i="2"/>
  <c r="C252" i="2" s="1"/>
  <c r="B250" i="2"/>
  <c r="C250" i="2" s="1"/>
  <c r="B226" i="2"/>
  <c r="C226" i="2" s="1"/>
  <c r="B224" i="2"/>
  <c r="C224" i="2" s="1"/>
  <c r="B222" i="2"/>
  <c r="B460" i="2" l="1"/>
  <c r="B461" i="2" s="1"/>
  <c r="C222" i="2"/>
  <c r="C460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82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863" i="2" l="1"/>
  <c r="C723" i="2" l="1"/>
  <c r="C725" i="2"/>
  <c r="C727" i="2"/>
  <c r="C729" i="2"/>
  <c r="C731" i="2"/>
  <c r="C733" i="2"/>
  <c r="C735" i="2"/>
  <c r="C737" i="2"/>
  <c r="C739" i="2"/>
  <c r="C741" i="2"/>
  <c r="C743" i="2"/>
  <c r="C745" i="2"/>
  <c r="C747" i="2"/>
  <c r="C749" i="2"/>
  <c r="C751" i="2"/>
  <c r="C753" i="2"/>
  <c r="C755" i="2"/>
  <c r="C757" i="2"/>
  <c r="C759" i="2"/>
  <c r="C761" i="2"/>
  <c r="C763" i="2"/>
  <c r="C765" i="2"/>
  <c r="C767" i="2"/>
  <c r="C769" i="2"/>
  <c r="C771" i="2"/>
  <c r="C773" i="2"/>
  <c r="C775" i="2"/>
  <c r="C777" i="2"/>
  <c r="C779" i="2"/>
  <c r="C781" i="2"/>
  <c r="C783" i="2"/>
  <c r="C785" i="2"/>
  <c r="C787" i="2"/>
  <c r="C789" i="2"/>
  <c r="C791" i="2"/>
  <c r="C793" i="2"/>
  <c r="C795" i="2"/>
  <c r="C797" i="2"/>
  <c r="C799" i="2"/>
  <c r="C801" i="2"/>
  <c r="C803" i="2"/>
  <c r="C805" i="2"/>
  <c r="C807" i="2"/>
  <c r="C809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721" i="2"/>
  <c r="C1233" i="2"/>
  <c r="C1235" i="2"/>
  <c r="C1237" i="2"/>
  <c r="C1231" i="2"/>
  <c r="C1239" i="2" l="1"/>
  <c r="C865" i="2"/>
  <c r="AB864" i="2"/>
  <c r="E864" i="2" l="1"/>
  <c r="M864" i="2"/>
  <c r="U864" i="2"/>
  <c r="J864" i="2"/>
  <c r="N864" i="2"/>
  <c r="R864" i="2"/>
  <c r="V864" i="2"/>
  <c r="Z864" i="2"/>
  <c r="O864" i="2"/>
  <c r="W864" i="2"/>
  <c r="AA864" i="2"/>
  <c r="I864" i="2"/>
  <c r="Q864" i="2"/>
  <c r="Y864" i="2"/>
  <c r="F864" i="2"/>
  <c r="G864" i="2"/>
  <c r="K864" i="2"/>
  <c r="S864" i="2"/>
  <c r="D864" i="2"/>
  <c r="H864" i="2"/>
  <c r="L864" i="2"/>
  <c r="P864" i="2"/>
  <c r="T864" i="2"/>
  <c r="X864" i="2"/>
  <c r="C658" i="2" l="1"/>
  <c r="AB659" i="2" s="1"/>
  <c r="C660" i="2"/>
  <c r="F661" i="2" s="1"/>
  <c r="Y661" i="2" l="1"/>
  <c r="U661" i="2"/>
  <c r="Q661" i="2"/>
  <c r="M661" i="2"/>
  <c r="I661" i="2"/>
  <c r="E661" i="2"/>
  <c r="AB661" i="2"/>
  <c r="X661" i="2"/>
  <c r="T661" i="2"/>
  <c r="P661" i="2"/>
  <c r="L661" i="2"/>
  <c r="H661" i="2"/>
  <c r="D661" i="2"/>
  <c r="AA661" i="2"/>
  <c r="W661" i="2"/>
  <c r="S661" i="2"/>
  <c r="O661" i="2"/>
  <c r="K661" i="2"/>
  <c r="G661" i="2"/>
  <c r="Z661" i="2"/>
  <c r="V661" i="2"/>
  <c r="R661" i="2"/>
  <c r="N661" i="2"/>
  <c r="J661" i="2"/>
  <c r="E659" i="2"/>
  <c r="M659" i="2"/>
  <c r="Y659" i="2"/>
  <c r="F659" i="2"/>
  <c r="J659" i="2"/>
  <c r="N659" i="2"/>
  <c r="R659" i="2"/>
  <c r="V659" i="2"/>
  <c r="Z659" i="2"/>
  <c r="G659" i="2"/>
  <c r="K659" i="2"/>
  <c r="O659" i="2"/>
  <c r="S659" i="2"/>
  <c r="W659" i="2"/>
  <c r="AA659" i="2"/>
  <c r="I659" i="2"/>
  <c r="Q659" i="2"/>
  <c r="U659" i="2"/>
  <c r="D659" i="2"/>
  <c r="H659" i="2"/>
  <c r="L659" i="2"/>
  <c r="P659" i="2"/>
  <c r="T659" i="2"/>
  <c r="X659" i="2"/>
  <c r="C472" i="2"/>
  <c r="C474" i="2"/>
  <c r="C476" i="2"/>
  <c r="C482" i="2"/>
  <c r="C484" i="2"/>
  <c r="C486" i="2"/>
  <c r="C492" i="2"/>
  <c r="C498" i="2"/>
  <c r="C500" i="2"/>
  <c r="C502" i="2"/>
  <c r="C516" i="2"/>
  <c r="C518" i="2"/>
  <c r="C520" i="2"/>
  <c r="C522" i="2"/>
  <c r="C524" i="2"/>
  <c r="C526" i="2"/>
  <c r="C528" i="2"/>
  <c r="C530" i="2"/>
  <c r="C532" i="2"/>
  <c r="C534" i="2"/>
  <c r="C536" i="2"/>
  <c r="C538" i="2"/>
  <c r="C540" i="2"/>
  <c r="C542" i="2"/>
  <c r="C564" i="2"/>
  <c r="C566" i="2"/>
  <c r="C568" i="2"/>
  <c r="C570" i="2"/>
  <c r="C572" i="2"/>
  <c r="C574" i="2"/>
  <c r="C592" i="2"/>
  <c r="C594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0" i="2"/>
  <c r="C632" i="2"/>
  <c r="C634" i="2"/>
  <c r="C636" i="2"/>
  <c r="C638" i="2"/>
  <c r="C640" i="2"/>
  <c r="C642" i="2"/>
  <c r="C644" i="2"/>
  <c r="C646" i="2"/>
  <c r="C648" i="2"/>
  <c r="C650" i="2"/>
  <c r="C652" i="2"/>
  <c r="C654" i="2"/>
  <c r="C656" i="2"/>
  <c r="C470" i="2"/>
  <c r="B596" i="2" l="1"/>
  <c r="C596" i="2" s="1"/>
  <c r="B598" i="2"/>
  <c r="C598" i="2" s="1"/>
  <c r="B602" i="2"/>
  <c r="C602" i="2" s="1"/>
  <c r="B600" i="2"/>
  <c r="C600" i="2" s="1"/>
  <c r="B560" i="2"/>
  <c r="C560" i="2" s="1"/>
  <c r="B562" i="2"/>
  <c r="C562" i="2" s="1"/>
  <c r="B584" i="2"/>
  <c r="C584" i="2" s="1"/>
  <c r="B586" i="2"/>
  <c r="C586" i="2" s="1"/>
  <c r="B580" i="2"/>
  <c r="C580" i="2" s="1"/>
  <c r="B582" i="2"/>
  <c r="C582" i="2" s="1"/>
  <c r="B556" i="2"/>
  <c r="C556" i="2" s="1"/>
  <c r="B558" i="2"/>
  <c r="C558" i="2" s="1"/>
  <c r="B552" i="2"/>
  <c r="C552" i="2" s="1"/>
  <c r="B554" i="2"/>
  <c r="C554" i="2" s="1"/>
  <c r="B548" i="2"/>
  <c r="C548" i="2" s="1"/>
  <c r="B550" i="2"/>
  <c r="C550" i="2" s="1"/>
  <c r="B544" i="2"/>
  <c r="C544" i="2" s="1"/>
  <c r="B546" i="2"/>
  <c r="C546" i="2" s="1"/>
  <c r="B576" i="2"/>
  <c r="C576" i="2" s="1"/>
  <c r="B578" i="2"/>
  <c r="C578" i="2" s="1"/>
  <c r="B510" i="2"/>
  <c r="C510" i="2" s="1"/>
  <c r="B508" i="2"/>
  <c r="C508" i="2" s="1"/>
  <c r="B488" i="2"/>
  <c r="C488" i="2" s="1"/>
  <c r="B490" i="2"/>
  <c r="C490" i="2" s="1"/>
  <c r="B506" i="2"/>
  <c r="C506" i="2" s="1"/>
  <c r="B504" i="2"/>
  <c r="C504" i="2" s="1"/>
  <c r="B480" i="2"/>
  <c r="C480" i="2" s="1"/>
  <c r="B478" i="2"/>
  <c r="B590" i="2"/>
  <c r="C590" i="2" s="1"/>
  <c r="B588" i="2"/>
  <c r="C588" i="2" s="1"/>
  <c r="B514" i="2"/>
  <c r="C514" i="2" s="1"/>
  <c r="B512" i="2"/>
  <c r="C512" i="2" s="1"/>
  <c r="B496" i="2"/>
  <c r="C496" i="2" s="1"/>
  <c r="B494" i="2"/>
  <c r="C494" i="2" s="1"/>
  <c r="B662" i="2" l="1"/>
  <c r="C478" i="2"/>
  <c r="C662" i="2" s="1"/>
  <c r="C1080" i="2"/>
  <c r="AB1081" i="2" s="1"/>
  <c r="M1081" i="2" l="1"/>
  <c r="Z1081" i="2"/>
  <c r="G1081" i="2"/>
  <c r="K1081" i="2"/>
  <c r="O1081" i="2"/>
  <c r="S1081" i="2"/>
  <c r="W1081" i="2"/>
  <c r="AA1081" i="2"/>
  <c r="E1081" i="2"/>
  <c r="I1081" i="2"/>
  <c r="Q1081" i="2"/>
  <c r="U1081" i="2"/>
  <c r="Y1081" i="2"/>
  <c r="F1081" i="2"/>
  <c r="J1081" i="2"/>
  <c r="N1081" i="2"/>
  <c r="R1081" i="2"/>
  <c r="V1081" i="2"/>
  <c r="D1081" i="2"/>
  <c r="H1081" i="2"/>
  <c r="L1081" i="2"/>
  <c r="P1081" i="2"/>
  <c r="T1081" i="2"/>
  <c r="X1081" i="2"/>
  <c r="C1032" i="2" l="1"/>
  <c r="C1034" i="2"/>
  <c r="C1036" i="2"/>
  <c r="C1038" i="2"/>
  <c r="C1040" i="2"/>
  <c r="C1042" i="2"/>
  <c r="C1044" i="2"/>
  <c r="C1046" i="2"/>
  <c r="C1048" i="2"/>
  <c r="C1050" i="2"/>
  <c r="C1052" i="2"/>
  <c r="C1054" i="2"/>
  <c r="C1056" i="2"/>
  <c r="C1058" i="2"/>
  <c r="C1060" i="2"/>
  <c r="C1062" i="2"/>
  <c r="C1064" i="2"/>
  <c r="C1066" i="2"/>
  <c r="C1076" i="2"/>
  <c r="C1078" i="2"/>
  <c r="C1082" i="2"/>
  <c r="C1084" i="2"/>
  <c r="Z1083" i="2" l="1"/>
  <c r="AB1085" i="2"/>
  <c r="B1074" i="2"/>
  <c r="C1074" i="2" s="1"/>
  <c r="B1072" i="2"/>
  <c r="C1072" i="2" s="1"/>
  <c r="B1070" i="2"/>
  <c r="C1070" i="2" s="1"/>
  <c r="B1068" i="2"/>
  <c r="C1068" i="2" s="1"/>
  <c r="B1030" i="2"/>
  <c r="C1030" i="2" s="1"/>
  <c r="B1028" i="2"/>
  <c r="C1026" i="2"/>
  <c r="B1086" i="2" l="1"/>
  <c r="C1028" i="2"/>
  <c r="C1086" i="2"/>
  <c r="G1083" i="2"/>
  <c r="K1083" i="2"/>
  <c r="O1083" i="2"/>
  <c r="S1083" i="2"/>
  <c r="W1083" i="2"/>
  <c r="AA1083" i="2"/>
  <c r="D1083" i="2"/>
  <c r="H1083" i="2"/>
  <c r="L1083" i="2"/>
  <c r="P1083" i="2"/>
  <c r="T1083" i="2"/>
  <c r="X1083" i="2"/>
  <c r="AB1083" i="2"/>
  <c r="E1083" i="2"/>
  <c r="I1083" i="2"/>
  <c r="M1083" i="2"/>
  <c r="Q1083" i="2"/>
  <c r="U1083" i="2"/>
  <c r="Y1083" i="2"/>
  <c r="F1083" i="2"/>
  <c r="J1083" i="2"/>
  <c r="N1083" i="2"/>
  <c r="R1083" i="2"/>
  <c r="V1083" i="2"/>
  <c r="E1085" i="2"/>
  <c r="I1085" i="2"/>
  <c r="M1085" i="2"/>
  <c r="Q1085" i="2"/>
  <c r="U1085" i="2"/>
  <c r="Y1085" i="2"/>
  <c r="F1085" i="2"/>
  <c r="J1085" i="2"/>
  <c r="N1085" i="2"/>
  <c r="R1085" i="2"/>
  <c r="V1085" i="2"/>
  <c r="Z1085" i="2"/>
  <c r="G1085" i="2"/>
  <c r="K1085" i="2"/>
  <c r="O1085" i="2"/>
  <c r="S1085" i="2"/>
  <c r="W1085" i="2"/>
  <c r="AA1085" i="2"/>
  <c r="D1085" i="2"/>
  <c r="H1085" i="2"/>
  <c r="L1085" i="2"/>
  <c r="P1085" i="2"/>
  <c r="T1085" i="2"/>
  <c r="X1085" i="2"/>
  <c r="C1295" i="2" l="1"/>
  <c r="C1293" i="2"/>
  <c r="C1297" i="2" l="1"/>
  <c r="C1291" i="2"/>
  <c r="C1289" i="2"/>
  <c r="C1287" i="2"/>
  <c r="C1285" i="2"/>
  <c r="C1283" i="2"/>
  <c r="C1281" i="2"/>
  <c r="C1279" i="2"/>
  <c r="C1277" i="2"/>
  <c r="C1275" i="2"/>
  <c r="C1273" i="2"/>
  <c r="C1271" i="2"/>
  <c r="C1269" i="2"/>
  <c r="C1267" i="2"/>
  <c r="C1265" i="2"/>
  <c r="C1263" i="2"/>
  <c r="C1261" i="2"/>
  <c r="C1259" i="2" l="1"/>
  <c r="C1257" i="2"/>
  <c r="C1247" i="2" l="1"/>
  <c r="C1221" i="2" l="1"/>
  <c r="C1208" i="2" l="1"/>
  <c r="C1198" i="2"/>
  <c r="C1188" i="2"/>
  <c r="C1166" i="2"/>
  <c r="C1168" i="2"/>
  <c r="C1169" i="2"/>
  <c r="C1170" i="2"/>
  <c r="C1172" i="2"/>
  <c r="C1174" i="2"/>
  <c r="C1176" i="2"/>
  <c r="C1178" i="2"/>
  <c r="C1012" i="2"/>
  <c r="C1018" i="2" s="1"/>
  <c r="C1014" i="2"/>
  <c r="C1016" i="2"/>
  <c r="C1010" i="2"/>
  <c r="C1164" i="2"/>
  <c r="C1180" i="2" s="1"/>
  <c r="C176" i="2" l="1"/>
  <c r="B176" i="2"/>
  <c r="B174" i="2"/>
  <c r="C174" i="2" s="1"/>
  <c r="B172" i="2"/>
  <c r="C172" i="2" s="1"/>
  <c r="B170" i="2"/>
  <c r="B178" i="2" l="1"/>
  <c r="C170" i="2"/>
  <c r="C178" i="2"/>
  <c r="C8" i="2"/>
  <c r="C28" i="2" l="1"/>
  <c r="C22" i="2"/>
  <c r="C24" i="2"/>
  <c r="C14" i="2"/>
  <c r="C64" i="2"/>
  <c r="C60" i="2"/>
  <c r="C126" i="2"/>
  <c r="C124" i="2"/>
  <c r="C26" i="2" l="1"/>
  <c r="C30" i="2"/>
  <c r="C1154" i="2"/>
  <c r="C1152" i="2"/>
  <c r="C1146" i="2"/>
  <c r="C1144" i="2"/>
  <c r="C1108" i="2"/>
  <c r="C1106" i="2"/>
  <c r="C1104" i="2"/>
  <c r="C1102" i="2"/>
  <c r="C1096" i="2"/>
  <c r="C1094" i="2"/>
  <c r="B712" i="2" l="1"/>
  <c r="D987" i="2" l="1"/>
  <c r="AB987" i="2"/>
  <c r="Z985" i="2"/>
  <c r="Z981" i="2"/>
  <c r="C944" i="2"/>
  <c r="C942" i="2"/>
  <c r="C940" i="2"/>
  <c r="C938" i="2"/>
  <c r="C936" i="2"/>
  <c r="C934" i="2"/>
  <c r="C930" i="2"/>
  <c r="C932" i="2"/>
  <c r="C912" i="2"/>
  <c r="AB211" i="2"/>
  <c r="AB209" i="2"/>
  <c r="C202" i="2"/>
  <c r="C200" i="2"/>
  <c r="C122" i="2"/>
  <c r="C94" i="2"/>
  <c r="C92" i="2"/>
  <c r="C90" i="2"/>
  <c r="C88" i="2"/>
  <c r="C968" i="2" l="1"/>
  <c r="C910" i="2"/>
  <c r="C920" i="2" s="1"/>
  <c r="Z983" i="2"/>
  <c r="J987" i="2"/>
  <c r="R987" i="2"/>
  <c r="E987" i="2"/>
  <c r="M987" i="2"/>
  <c r="U987" i="2"/>
  <c r="F987" i="2"/>
  <c r="N987" i="2"/>
  <c r="V987" i="2"/>
  <c r="I987" i="2"/>
  <c r="Q987" i="2"/>
  <c r="Y987" i="2"/>
  <c r="K985" i="2"/>
  <c r="W985" i="2"/>
  <c r="AA985" i="2"/>
  <c r="L985" i="2"/>
  <c r="T985" i="2"/>
  <c r="AB985" i="2"/>
  <c r="Z987" i="2"/>
  <c r="O985" i="2"/>
  <c r="H985" i="2"/>
  <c r="E985" i="2"/>
  <c r="I985" i="2"/>
  <c r="M985" i="2"/>
  <c r="Q985" i="2"/>
  <c r="U985" i="2"/>
  <c r="Y985" i="2"/>
  <c r="G987" i="2"/>
  <c r="K987" i="2"/>
  <c r="O987" i="2"/>
  <c r="S987" i="2"/>
  <c r="W987" i="2"/>
  <c r="AA987" i="2"/>
  <c r="G985" i="2"/>
  <c r="S985" i="2"/>
  <c r="D985" i="2"/>
  <c r="P985" i="2"/>
  <c r="X985" i="2"/>
  <c r="F985" i="2"/>
  <c r="J985" i="2"/>
  <c r="N985" i="2"/>
  <c r="R985" i="2"/>
  <c r="V985" i="2"/>
  <c r="H987" i="2"/>
  <c r="L987" i="2"/>
  <c r="P987" i="2"/>
  <c r="T987" i="2"/>
  <c r="X987" i="2"/>
  <c r="G983" i="2"/>
  <c r="K983" i="2"/>
  <c r="O983" i="2"/>
  <c r="S983" i="2"/>
  <c r="W983" i="2"/>
  <c r="AA983" i="2"/>
  <c r="D983" i="2"/>
  <c r="H983" i="2"/>
  <c r="L983" i="2"/>
  <c r="P983" i="2"/>
  <c r="T983" i="2"/>
  <c r="X983" i="2"/>
  <c r="AB983" i="2"/>
  <c r="E983" i="2"/>
  <c r="I983" i="2"/>
  <c r="M983" i="2"/>
  <c r="Q983" i="2"/>
  <c r="U983" i="2"/>
  <c r="Y983" i="2"/>
  <c r="F983" i="2"/>
  <c r="J983" i="2"/>
  <c r="N983" i="2"/>
  <c r="R983" i="2"/>
  <c r="V983" i="2"/>
  <c r="G981" i="2"/>
  <c r="K981" i="2"/>
  <c r="O981" i="2"/>
  <c r="S981" i="2"/>
  <c r="W981" i="2"/>
  <c r="AA981" i="2"/>
  <c r="D981" i="2"/>
  <c r="H981" i="2"/>
  <c r="L981" i="2"/>
  <c r="P981" i="2"/>
  <c r="T981" i="2"/>
  <c r="X981" i="2"/>
  <c r="AB981" i="2"/>
  <c r="E981" i="2"/>
  <c r="I981" i="2"/>
  <c r="M981" i="2"/>
  <c r="Q981" i="2"/>
  <c r="U981" i="2"/>
  <c r="Y981" i="2"/>
  <c r="F981" i="2"/>
  <c r="J981" i="2"/>
  <c r="N981" i="2"/>
  <c r="R981" i="2"/>
  <c r="V981" i="2"/>
  <c r="E211" i="2"/>
  <c r="I211" i="2"/>
  <c r="F211" i="2"/>
  <c r="J211" i="2"/>
  <c r="N211" i="2"/>
  <c r="R211" i="2"/>
  <c r="V211" i="2"/>
  <c r="Z211" i="2"/>
  <c r="G211" i="2"/>
  <c r="K211" i="2"/>
  <c r="O211" i="2"/>
  <c r="S211" i="2"/>
  <c r="W211" i="2"/>
  <c r="AA211" i="2"/>
  <c r="M211" i="2"/>
  <c r="Q211" i="2"/>
  <c r="U211" i="2"/>
  <c r="Y211" i="2"/>
  <c r="D211" i="2"/>
  <c r="H211" i="2"/>
  <c r="L211" i="2"/>
  <c r="P211" i="2"/>
  <c r="T211" i="2"/>
  <c r="X211" i="2"/>
  <c r="E209" i="2"/>
  <c r="M209" i="2"/>
  <c r="U209" i="2"/>
  <c r="F209" i="2"/>
  <c r="J209" i="2"/>
  <c r="N209" i="2"/>
  <c r="R209" i="2"/>
  <c r="V209" i="2"/>
  <c r="Z209" i="2"/>
  <c r="G209" i="2"/>
  <c r="K209" i="2"/>
  <c r="O209" i="2"/>
  <c r="S209" i="2"/>
  <c r="W209" i="2"/>
  <c r="AA209" i="2"/>
  <c r="I209" i="2"/>
  <c r="Q209" i="2"/>
  <c r="Y209" i="2"/>
  <c r="D209" i="2"/>
  <c r="H209" i="2"/>
  <c r="L209" i="2"/>
  <c r="P209" i="2"/>
  <c r="T209" i="2"/>
  <c r="X209" i="2"/>
  <c r="C86" i="2"/>
  <c r="C84" i="2"/>
  <c r="C44" i="2"/>
  <c r="C42" i="2"/>
  <c r="C38" i="2"/>
  <c r="C36" i="2"/>
  <c r="B1239" i="2" l="1"/>
  <c r="X1298" i="2" l="1"/>
  <c r="U1296" i="2"/>
  <c r="AB1296" i="2"/>
  <c r="O1294" i="2"/>
  <c r="AB1292" i="2"/>
  <c r="T1290" i="2"/>
  <c r="U1288" i="2"/>
  <c r="AB1288" i="2"/>
  <c r="K1286" i="2"/>
  <c r="AA1286" i="2"/>
  <c r="V1284" i="2"/>
  <c r="AB1284" i="2"/>
  <c r="AB1282" i="2"/>
  <c r="AA1282" i="2"/>
  <c r="Y1280" i="2"/>
  <c r="M1280" i="2"/>
  <c r="X1278" i="2"/>
  <c r="AA1276" i="2"/>
  <c r="T1272" i="2"/>
  <c r="S1270" i="2"/>
  <c r="R1268" i="2"/>
  <c r="AB1266" i="2"/>
  <c r="H1264" i="2"/>
  <c r="V1262" i="2"/>
  <c r="N1262" i="2"/>
  <c r="F1262" i="2"/>
  <c r="AB1262" i="2"/>
  <c r="P1260" i="2"/>
  <c r="I1260" i="2"/>
  <c r="B1249" i="2"/>
  <c r="AB1248" i="2"/>
  <c r="AB1249" i="2" s="1"/>
  <c r="S1238" i="2"/>
  <c r="Z1236" i="2"/>
  <c r="T1236" i="2"/>
  <c r="P1236" i="2"/>
  <c r="I1236" i="2"/>
  <c r="E1236" i="2"/>
  <c r="AA1236" i="2"/>
  <c r="R1234" i="2"/>
  <c r="B1223" i="2"/>
  <c r="S1222" i="2"/>
  <c r="S1223" i="2" s="1"/>
  <c r="B1213" i="2"/>
  <c r="N1209" i="2"/>
  <c r="N1213" i="2" s="1"/>
  <c r="C1213" i="2"/>
  <c r="B1200" i="2"/>
  <c r="B1190" i="2"/>
  <c r="AA1189" i="2"/>
  <c r="AA1190" i="2" s="1"/>
  <c r="B1180" i="2"/>
  <c r="I1179" i="2"/>
  <c r="O1177" i="2"/>
  <c r="W1175" i="2"/>
  <c r="W1173" i="2"/>
  <c r="Q1171" i="2"/>
  <c r="F1171" i="2"/>
  <c r="R1171" i="2"/>
  <c r="AA1169" i="2"/>
  <c r="M1167" i="2"/>
  <c r="V1167" i="2"/>
  <c r="T1155" i="2"/>
  <c r="Y1153" i="2"/>
  <c r="I1153" i="2"/>
  <c r="T1153" i="2"/>
  <c r="AB1151" i="2"/>
  <c r="AA1149" i="2"/>
  <c r="Z1147" i="2"/>
  <c r="T1147" i="2"/>
  <c r="P1147" i="2"/>
  <c r="J1147" i="2"/>
  <c r="F1147" i="2"/>
  <c r="D1147" i="2"/>
  <c r="AA1147" i="2"/>
  <c r="V1145" i="2"/>
  <c r="AA1143" i="2"/>
  <c r="V1141" i="2"/>
  <c r="AA1139" i="2"/>
  <c r="K1137" i="2"/>
  <c r="AA1135" i="2"/>
  <c r="V1133" i="2"/>
  <c r="AA1131" i="2"/>
  <c r="Z1129" i="2"/>
  <c r="AA1127" i="2"/>
  <c r="Z1125" i="2"/>
  <c r="R1125" i="2"/>
  <c r="AA1123" i="2"/>
  <c r="S1121" i="2"/>
  <c r="AA1119" i="2"/>
  <c r="Z1117" i="2"/>
  <c r="R1117" i="2"/>
  <c r="O1117" i="2"/>
  <c r="G1117" i="2"/>
  <c r="F1117" i="2"/>
  <c r="W1117" i="2"/>
  <c r="Z1115" i="2"/>
  <c r="Y1115" i="2"/>
  <c r="U1115" i="2"/>
  <c r="T1115" i="2"/>
  <c r="P1115" i="2"/>
  <c r="N1115" i="2"/>
  <c r="J1115" i="2"/>
  <c r="I1115" i="2"/>
  <c r="E1115" i="2"/>
  <c r="D1115" i="2"/>
  <c r="AA1115" i="2"/>
  <c r="O1113" i="2"/>
  <c r="AA1111" i="2"/>
  <c r="Z1109" i="2"/>
  <c r="Y1107" i="2"/>
  <c r="N1107" i="2"/>
  <c r="E1107" i="2"/>
  <c r="V1107" i="2"/>
  <c r="X1105" i="2"/>
  <c r="P1105" i="2"/>
  <c r="H1105" i="2"/>
  <c r="T1103" i="2"/>
  <c r="Z1101" i="2"/>
  <c r="AA1099" i="2"/>
  <c r="K1097" i="2"/>
  <c r="Y1095" i="2"/>
  <c r="I1095" i="2"/>
  <c r="V1095" i="2"/>
  <c r="AB1079" i="2"/>
  <c r="G1079" i="2"/>
  <c r="W1079" i="2"/>
  <c r="AB1077" i="2"/>
  <c r="AA1075" i="2"/>
  <c r="AB1073" i="2"/>
  <c r="P1071" i="2"/>
  <c r="H1071" i="2"/>
  <c r="X1071" i="2"/>
  <c r="Y1069" i="2"/>
  <c r="E1069" i="2"/>
  <c r="AB1069" i="2"/>
  <c r="W1067" i="2"/>
  <c r="P1067" i="2"/>
  <c r="Y1065" i="2"/>
  <c r="N1065" i="2"/>
  <c r="E1065" i="2"/>
  <c r="AB1065" i="2"/>
  <c r="W1063" i="2"/>
  <c r="U1061" i="2"/>
  <c r="I1061" i="2"/>
  <c r="AB1061" i="2"/>
  <c r="AA1059" i="2"/>
  <c r="K1059" i="2"/>
  <c r="AB1057" i="2"/>
  <c r="AB1055" i="2"/>
  <c r="X1051" i="2"/>
  <c r="G1049" i="2"/>
  <c r="W1049" i="2"/>
  <c r="G1047" i="2"/>
  <c r="AB1047" i="2"/>
  <c r="AA1045" i="2"/>
  <c r="W1045" i="2"/>
  <c r="U1043" i="2"/>
  <c r="Q1041" i="2"/>
  <c r="J1041" i="2"/>
  <c r="Z1041" i="2"/>
  <c r="K1039" i="2"/>
  <c r="AA1039" i="2"/>
  <c r="AB1037" i="2"/>
  <c r="H1035" i="2"/>
  <c r="P1035" i="2"/>
  <c r="V1033" i="2"/>
  <c r="F1033" i="2"/>
  <c r="AB1033" i="2"/>
  <c r="AB1031" i="2"/>
  <c r="X1031" i="2"/>
  <c r="T1031" i="2"/>
  <c r="P1031" i="2"/>
  <c r="O1031" i="2"/>
  <c r="H1031" i="2"/>
  <c r="G1031" i="2"/>
  <c r="D1031" i="2"/>
  <c r="W1031" i="2"/>
  <c r="R1029" i="2"/>
  <c r="M1027" i="2"/>
  <c r="Z1027" i="2"/>
  <c r="B1018" i="2"/>
  <c r="V1017" i="2"/>
  <c r="AA1015" i="2"/>
  <c r="K1013" i="2"/>
  <c r="AB1013" i="2"/>
  <c r="L1011" i="2"/>
  <c r="AA1011" i="2"/>
  <c r="V1001" i="2"/>
  <c r="V1002" i="2" s="1"/>
  <c r="K1001" i="2"/>
  <c r="K1002" i="2" s="1"/>
  <c r="R1001" i="2"/>
  <c r="R1002" i="2" s="1"/>
  <c r="N997" i="2"/>
  <c r="E997" i="2"/>
  <c r="I997" i="2"/>
  <c r="AB979" i="2"/>
  <c r="V979" i="2"/>
  <c r="R979" i="2"/>
  <c r="K979" i="2"/>
  <c r="G979" i="2"/>
  <c r="AA979" i="2"/>
  <c r="AB977" i="2"/>
  <c r="V977" i="2"/>
  <c r="Q977" i="2"/>
  <c r="L977" i="2"/>
  <c r="F977" i="2"/>
  <c r="AA977" i="2"/>
  <c r="V967" i="2"/>
  <c r="U965" i="2"/>
  <c r="K965" i="2"/>
  <c r="AB965" i="2"/>
  <c r="Z963" i="2"/>
  <c r="AB961" i="2"/>
  <c r="AA961" i="2"/>
  <c r="U961" i="2"/>
  <c r="T961" i="2"/>
  <c r="O961" i="2"/>
  <c r="L961" i="2"/>
  <c r="G961" i="2"/>
  <c r="E961" i="2"/>
  <c r="Y961" i="2"/>
  <c r="Y957" i="2"/>
  <c r="I957" i="2"/>
  <c r="T957" i="2"/>
  <c r="W955" i="2"/>
  <c r="M955" i="2"/>
  <c r="N955" i="2"/>
  <c r="Q953" i="2"/>
  <c r="W953" i="2"/>
  <c r="AA951" i="2"/>
  <c r="R951" i="2"/>
  <c r="Q951" i="2"/>
  <c r="G951" i="2"/>
  <c r="F951" i="2"/>
  <c r="W951" i="2"/>
  <c r="AB949" i="2"/>
  <c r="AA949" i="2"/>
  <c r="U949" i="2"/>
  <c r="Q949" i="2"/>
  <c r="P949" i="2"/>
  <c r="K949" i="2"/>
  <c r="G949" i="2"/>
  <c r="E949" i="2"/>
  <c r="W949" i="2"/>
  <c r="V947" i="2"/>
  <c r="O947" i="2"/>
  <c r="G947" i="2"/>
  <c r="AA947" i="2"/>
  <c r="AA945" i="2"/>
  <c r="V943" i="2"/>
  <c r="W941" i="2"/>
  <c r="Q939" i="2"/>
  <c r="V939" i="2"/>
  <c r="W937" i="2"/>
  <c r="M937" i="2"/>
  <c r="Z935" i="2"/>
  <c r="S933" i="2"/>
  <c r="O933" i="2"/>
  <c r="U933" i="2"/>
  <c r="AB931" i="2"/>
  <c r="AA929" i="2"/>
  <c r="Y929" i="2"/>
  <c r="T929" i="2"/>
  <c r="Q929" i="2"/>
  <c r="L929" i="2"/>
  <c r="K929" i="2"/>
  <c r="E929" i="2"/>
  <c r="D929" i="2"/>
  <c r="W929" i="2"/>
  <c r="Z919" i="2"/>
  <c r="Y919" i="2"/>
  <c r="U919" i="2"/>
  <c r="T919" i="2"/>
  <c r="P919" i="2"/>
  <c r="N919" i="2"/>
  <c r="J919" i="2"/>
  <c r="I919" i="2"/>
  <c r="E919" i="2"/>
  <c r="D919" i="2"/>
  <c r="AA919" i="2"/>
  <c r="AA917" i="2"/>
  <c r="Z917" i="2"/>
  <c r="T917" i="2"/>
  <c r="R917" i="2"/>
  <c r="L917" i="2"/>
  <c r="K917" i="2"/>
  <c r="F917" i="2"/>
  <c r="D917" i="2"/>
  <c r="W917" i="2"/>
  <c r="Z915" i="2"/>
  <c r="Y915" i="2"/>
  <c r="U915" i="2"/>
  <c r="T915" i="2"/>
  <c r="P915" i="2"/>
  <c r="N915" i="2"/>
  <c r="J915" i="2"/>
  <c r="I915" i="2"/>
  <c r="E915" i="2"/>
  <c r="D915" i="2"/>
  <c r="AA915" i="2"/>
  <c r="J913" i="2"/>
  <c r="T913" i="2"/>
  <c r="Z911" i="2"/>
  <c r="U911" i="2"/>
  <c r="J911" i="2"/>
  <c r="F911" i="2"/>
  <c r="Q911" i="2"/>
  <c r="Z909" i="2"/>
  <c r="P909" i="2"/>
  <c r="V909" i="2"/>
  <c r="U907" i="2"/>
  <c r="X905" i="2"/>
  <c r="W895" i="2"/>
  <c r="M895" i="2"/>
  <c r="L895" i="2"/>
  <c r="V893" i="2"/>
  <c r="R893" i="2"/>
  <c r="K893" i="2"/>
  <c r="G893" i="2"/>
  <c r="AA893" i="2"/>
  <c r="AB891" i="2"/>
  <c r="AA891" i="2"/>
  <c r="Q891" i="2"/>
  <c r="P891" i="2"/>
  <c r="G891" i="2"/>
  <c r="E891" i="2"/>
  <c r="W891" i="2"/>
  <c r="V889" i="2"/>
  <c r="AB887" i="2"/>
  <c r="AA887" i="2"/>
  <c r="Y887" i="2"/>
  <c r="U887" i="2"/>
  <c r="T887" i="2"/>
  <c r="Q887" i="2"/>
  <c r="O887" i="2"/>
  <c r="L887" i="2"/>
  <c r="K887" i="2"/>
  <c r="G887" i="2"/>
  <c r="E887" i="2"/>
  <c r="D887" i="2"/>
  <c r="W887" i="2"/>
  <c r="O885" i="2"/>
  <c r="I885" i="2"/>
  <c r="U885" i="2"/>
  <c r="M883" i="2"/>
  <c r="T883" i="2"/>
  <c r="AA879" i="2"/>
  <c r="Z879" i="2"/>
  <c r="U879" i="2"/>
  <c r="R879" i="2"/>
  <c r="M879" i="2"/>
  <c r="K879" i="2"/>
  <c r="F879" i="2"/>
  <c r="E879" i="2"/>
  <c r="W879" i="2"/>
  <c r="Y877" i="2"/>
  <c r="Q877" i="2"/>
  <c r="K877" i="2"/>
  <c r="D877" i="2"/>
  <c r="W877" i="2"/>
  <c r="Z875" i="2"/>
  <c r="O875" i="2"/>
  <c r="E875" i="2"/>
  <c r="N875" i="2"/>
  <c r="H860" i="2"/>
  <c r="R860" i="2"/>
  <c r="J858" i="2"/>
  <c r="W858" i="2"/>
  <c r="R856" i="2"/>
  <c r="W854" i="2"/>
  <c r="M852" i="2"/>
  <c r="W850" i="2"/>
  <c r="R844" i="2"/>
  <c r="W842" i="2"/>
  <c r="R840" i="2"/>
  <c r="P838" i="2"/>
  <c r="W838" i="2"/>
  <c r="M836" i="2"/>
  <c r="R836" i="2"/>
  <c r="W834" i="2"/>
  <c r="M826" i="2"/>
  <c r="R826" i="2"/>
  <c r="Z824" i="2"/>
  <c r="T822" i="2"/>
  <c r="P822" i="2"/>
  <c r="I822" i="2"/>
  <c r="E822" i="2"/>
  <c r="V822" i="2"/>
  <c r="N820" i="2"/>
  <c r="R814" i="2"/>
  <c r="Y810" i="2"/>
  <c r="N810" i="2"/>
  <c r="I810" i="2"/>
  <c r="D810" i="2"/>
  <c r="AA810" i="2"/>
  <c r="O808" i="2"/>
  <c r="X806" i="2"/>
  <c r="O804" i="2"/>
  <c r="W804" i="2"/>
  <c r="AA802" i="2"/>
  <c r="S800" i="2"/>
  <c r="R798" i="2"/>
  <c r="AA796" i="2"/>
  <c r="V796" i="2"/>
  <c r="T794" i="2"/>
  <c r="I794" i="2"/>
  <c r="AA794" i="2"/>
  <c r="F792" i="2"/>
  <c r="Z792" i="2"/>
  <c r="Y790" i="2"/>
  <c r="N790" i="2"/>
  <c r="I790" i="2"/>
  <c r="D790" i="2"/>
  <c r="AA790" i="2"/>
  <c r="R788" i="2"/>
  <c r="J788" i="2"/>
  <c r="Z788" i="2"/>
  <c r="U786" i="2"/>
  <c r="J786" i="2"/>
  <c r="AA786" i="2"/>
  <c r="AA784" i="2"/>
  <c r="X782" i="2"/>
  <c r="J778" i="2"/>
  <c r="AA778" i="2"/>
  <c r="Z776" i="2"/>
  <c r="AA774" i="2"/>
  <c r="O772" i="2"/>
  <c r="Y770" i="2"/>
  <c r="N770" i="2"/>
  <c r="D770" i="2"/>
  <c r="AA770" i="2"/>
  <c r="O768" i="2"/>
  <c r="J768" i="2"/>
  <c r="D768" i="2"/>
  <c r="S768" i="2"/>
  <c r="AB766" i="2"/>
  <c r="F766" i="2"/>
  <c r="AA766" i="2"/>
  <c r="T764" i="2"/>
  <c r="Q762" i="2"/>
  <c r="L762" i="2"/>
  <c r="AA762" i="2"/>
  <c r="Z760" i="2"/>
  <c r="D760" i="2"/>
  <c r="S760" i="2"/>
  <c r="N758" i="2"/>
  <c r="AA758" i="2"/>
  <c r="S756" i="2"/>
  <c r="O756" i="2"/>
  <c r="AA754" i="2"/>
  <c r="S752" i="2"/>
  <c r="AB750" i="2"/>
  <c r="V750" i="2"/>
  <c r="L750" i="2"/>
  <c r="F750" i="2"/>
  <c r="E750" i="2"/>
  <c r="AA750" i="2"/>
  <c r="Z748" i="2"/>
  <c r="J748" i="2"/>
  <c r="T748" i="2"/>
  <c r="Q746" i="2"/>
  <c r="AA746" i="2"/>
  <c r="Z744" i="2"/>
  <c r="S744" i="2"/>
  <c r="AA742" i="2"/>
  <c r="O740" i="2"/>
  <c r="N738" i="2"/>
  <c r="I738" i="2"/>
  <c r="AA738" i="2"/>
  <c r="S736" i="2"/>
  <c r="Q734" i="2"/>
  <c r="AA734" i="2"/>
  <c r="Z732" i="2"/>
  <c r="J732" i="2"/>
  <c r="T732" i="2"/>
  <c r="S728" i="2"/>
  <c r="Z726" i="2"/>
  <c r="U726" i="2"/>
  <c r="J726" i="2"/>
  <c r="E726" i="2"/>
  <c r="D726" i="2"/>
  <c r="AA726" i="2"/>
  <c r="T724" i="2"/>
  <c r="S724" i="2"/>
  <c r="Z722" i="2"/>
  <c r="P722" i="2"/>
  <c r="J722" i="2"/>
  <c r="E722" i="2"/>
  <c r="AA722" i="2"/>
  <c r="S711" i="2"/>
  <c r="O711" i="2"/>
  <c r="G711" i="2"/>
  <c r="E711" i="2"/>
  <c r="U711" i="2"/>
  <c r="Q709" i="2"/>
  <c r="X707" i="2"/>
  <c r="J705" i="2"/>
  <c r="Z703" i="2"/>
  <c r="Y703" i="2"/>
  <c r="T703" i="2"/>
  <c r="Q703" i="2"/>
  <c r="L703" i="2"/>
  <c r="J703" i="2"/>
  <c r="E703" i="2"/>
  <c r="D703" i="2"/>
  <c r="V703" i="2"/>
  <c r="Y701" i="2"/>
  <c r="Q701" i="2"/>
  <c r="K701" i="2"/>
  <c r="D701" i="2"/>
  <c r="W701" i="2"/>
  <c r="W699" i="2"/>
  <c r="F699" i="2"/>
  <c r="S699" i="2"/>
  <c r="N697" i="2"/>
  <c r="M695" i="2"/>
  <c r="Q693" i="2"/>
  <c r="G693" i="2"/>
  <c r="Y693" i="2"/>
  <c r="N691" i="2"/>
  <c r="U689" i="2"/>
  <c r="Z687" i="2"/>
  <c r="O687" i="2"/>
  <c r="E687" i="2"/>
  <c r="AA687" i="2"/>
  <c r="AA685" i="2"/>
  <c r="S683" i="2"/>
  <c r="Y681" i="2"/>
  <c r="AB677" i="2"/>
  <c r="Q677" i="2"/>
  <c r="K677" i="2"/>
  <c r="D677" i="2"/>
  <c r="Y677" i="2"/>
  <c r="S675" i="2"/>
  <c r="H675" i="2"/>
  <c r="V675" i="2"/>
  <c r="S673" i="2"/>
  <c r="Z671" i="2"/>
  <c r="R657" i="2"/>
  <c r="AA657" i="2"/>
  <c r="AB655" i="2"/>
  <c r="U655" i="2"/>
  <c r="Q655" i="2"/>
  <c r="J655" i="2"/>
  <c r="F655" i="2"/>
  <c r="AA655" i="2"/>
  <c r="Z653" i="2"/>
  <c r="J653" i="2"/>
  <c r="AA653" i="2"/>
  <c r="AB651" i="2"/>
  <c r="U651" i="2"/>
  <c r="N651" i="2"/>
  <c r="F651" i="2"/>
  <c r="AA651" i="2"/>
  <c r="O649" i="2"/>
  <c r="Z649" i="2"/>
  <c r="S645" i="2"/>
  <c r="U643" i="2"/>
  <c r="Q643" i="2"/>
  <c r="Y639" i="2"/>
  <c r="AB639" i="2"/>
  <c r="E635" i="2"/>
  <c r="AB635" i="2"/>
  <c r="O633" i="2"/>
  <c r="U631" i="2"/>
  <c r="S629" i="2"/>
  <c r="AB627" i="2"/>
  <c r="Q623" i="2"/>
  <c r="Q619" i="2"/>
  <c r="AA617" i="2"/>
  <c r="O617" i="2"/>
  <c r="I615" i="2"/>
  <c r="E615" i="2"/>
  <c r="AB615" i="2"/>
  <c r="S613" i="2"/>
  <c r="M611" i="2"/>
  <c r="AB611" i="2"/>
  <c r="AA609" i="2"/>
  <c r="O609" i="2"/>
  <c r="U607" i="2"/>
  <c r="Q607" i="2"/>
  <c r="U603" i="2"/>
  <c r="W599" i="2"/>
  <c r="V597" i="2"/>
  <c r="N597" i="2"/>
  <c r="F597" i="2"/>
  <c r="U595" i="2"/>
  <c r="G593" i="2"/>
  <c r="G587" i="2"/>
  <c r="T585" i="2"/>
  <c r="P585" i="2"/>
  <c r="D585" i="2"/>
  <c r="T581" i="2"/>
  <c r="G579" i="2"/>
  <c r="T577" i="2"/>
  <c r="P577" i="2"/>
  <c r="D577" i="2"/>
  <c r="Q573" i="2"/>
  <c r="K571" i="2"/>
  <c r="Y569" i="2"/>
  <c r="U569" i="2"/>
  <c r="M569" i="2"/>
  <c r="I569" i="2"/>
  <c r="E569" i="2"/>
  <c r="W569" i="2"/>
  <c r="W567" i="2"/>
  <c r="O567" i="2"/>
  <c r="G567" i="2"/>
  <c r="Y567" i="2"/>
  <c r="AA563" i="2"/>
  <c r="X561" i="2"/>
  <c r="P561" i="2"/>
  <c r="H561" i="2"/>
  <c r="D561" i="2"/>
  <c r="AA555" i="2"/>
  <c r="X553" i="2"/>
  <c r="Y545" i="2"/>
  <c r="U545" i="2"/>
  <c r="M545" i="2"/>
  <c r="I545" i="2"/>
  <c r="E545" i="2"/>
  <c r="AB545" i="2"/>
  <c r="Z543" i="2"/>
  <c r="Y541" i="2"/>
  <c r="T539" i="2"/>
  <c r="T537" i="2"/>
  <c r="H537" i="2"/>
  <c r="Y537" i="2"/>
  <c r="Z535" i="2"/>
  <c r="T535" i="2"/>
  <c r="J535" i="2"/>
  <c r="H535" i="2"/>
  <c r="R535" i="2"/>
  <c r="V533" i="2"/>
  <c r="T531" i="2"/>
  <c r="L531" i="2"/>
  <c r="Y529" i="2"/>
  <c r="Z527" i="2"/>
  <c r="X525" i="2"/>
  <c r="V525" i="2"/>
  <c r="H525" i="2"/>
  <c r="F525" i="2"/>
  <c r="Y525" i="2"/>
  <c r="J523" i="2"/>
  <c r="AB523" i="2"/>
  <c r="N521" i="2"/>
  <c r="Y521" i="2"/>
  <c r="L519" i="2"/>
  <c r="AB519" i="2"/>
  <c r="V517" i="2"/>
  <c r="N517" i="2"/>
  <c r="F517" i="2"/>
  <c r="Y517" i="2"/>
  <c r="W513" i="2"/>
  <c r="Q509" i="2"/>
  <c r="AB507" i="2"/>
  <c r="L507" i="2"/>
  <c r="H507" i="2"/>
  <c r="D507" i="2"/>
  <c r="T507" i="2"/>
  <c r="X503" i="2"/>
  <c r="V503" i="2"/>
  <c r="H503" i="2"/>
  <c r="F503" i="2"/>
  <c r="Y503" i="2"/>
  <c r="AB501" i="2"/>
  <c r="X499" i="2"/>
  <c r="V499" i="2"/>
  <c r="H499" i="2"/>
  <c r="F499" i="2"/>
  <c r="Y499" i="2"/>
  <c r="AB497" i="2"/>
  <c r="T497" i="2"/>
  <c r="S495" i="2"/>
  <c r="J493" i="2"/>
  <c r="P491" i="2"/>
  <c r="T487" i="2"/>
  <c r="H487" i="2"/>
  <c r="Y487" i="2"/>
  <c r="P485" i="2"/>
  <c r="Y483" i="2"/>
  <c r="AB481" i="2"/>
  <c r="O479" i="2"/>
  <c r="Z477" i="2"/>
  <c r="L477" i="2"/>
  <c r="AB475" i="2"/>
  <c r="T475" i="2"/>
  <c r="P475" i="2"/>
  <c r="H475" i="2"/>
  <c r="F475" i="2"/>
  <c r="AA475" i="2"/>
  <c r="J473" i="2"/>
  <c r="AB471" i="2"/>
  <c r="T471" i="2"/>
  <c r="P471" i="2"/>
  <c r="H471" i="2"/>
  <c r="F471" i="2"/>
  <c r="Y471" i="2"/>
  <c r="R447" i="2"/>
  <c r="M445" i="2"/>
  <c r="AB445" i="2"/>
  <c r="O443" i="2"/>
  <c r="N441" i="2"/>
  <c r="AB439" i="2"/>
  <c r="J437" i="2"/>
  <c r="W435" i="2"/>
  <c r="Z433" i="2"/>
  <c r="Y431" i="2"/>
  <c r="W431" i="2"/>
  <c r="J429" i="2"/>
  <c r="M427" i="2"/>
  <c r="W427" i="2"/>
  <c r="R425" i="2"/>
  <c r="W423" i="2"/>
  <c r="Y421" i="2"/>
  <c r="X419" i="2"/>
  <c r="Y417" i="2"/>
  <c r="X415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R411" i="2"/>
  <c r="Y409" i="2"/>
  <c r="Y407" i="2"/>
  <c r="AA405" i="2"/>
  <c r="N403" i="2"/>
  <c r="Y403" i="2"/>
  <c r="X401" i="2"/>
  <c r="Q399" i="2"/>
  <c r="E399" i="2"/>
  <c r="W399" i="2"/>
  <c r="H397" i="2"/>
  <c r="Y397" i="2"/>
  <c r="AA395" i="2"/>
  <c r="X393" i="2"/>
  <c r="Q391" i="2"/>
  <c r="X389" i="2"/>
  <c r="N389" i="2"/>
  <c r="AA389" i="2"/>
  <c r="Y387" i="2"/>
  <c r="X385" i="2"/>
  <c r="Q383" i="2"/>
  <c r="X381" i="2"/>
  <c r="Q379" i="2"/>
  <c r="Y379" i="2"/>
  <c r="AA377" i="2"/>
  <c r="Y373" i="2"/>
  <c r="AA371" i="2"/>
  <c r="Y369" i="2"/>
  <c r="AA367" i="2"/>
  <c r="N365" i="2"/>
  <c r="Y365" i="2"/>
  <c r="AA363" i="2"/>
  <c r="Y361" i="2"/>
  <c r="D359" i="2"/>
  <c r="AA359" i="2"/>
  <c r="T357" i="2"/>
  <c r="AA355" i="2"/>
  <c r="T353" i="2"/>
  <c r="AB353" i="2"/>
  <c r="K351" i="2"/>
  <c r="X349" i="2"/>
  <c r="AA347" i="2"/>
  <c r="AA345" i="2"/>
  <c r="Y343" i="2"/>
  <c r="O341" i="2"/>
  <c r="AA339" i="2"/>
  <c r="AA337" i="2"/>
  <c r="W335" i="2"/>
  <c r="V333" i="2"/>
  <c r="AA331" i="2"/>
  <c r="AA329" i="2"/>
  <c r="AA327" i="2"/>
  <c r="V325" i="2"/>
  <c r="AA323" i="2"/>
  <c r="AA321" i="2"/>
  <c r="W319" i="2"/>
  <c r="AA317" i="2"/>
  <c r="AA315" i="2"/>
  <c r="O313" i="2"/>
  <c r="T311" i="2"/>
  <c r="D311" i="2"/>
  <c r="AA311" i="2"/>
  <c r="AA309" i="2"/>
  <c r="O307" i="2"/>
  <c r="W307" i="2"/>
  <c r="N305" i="2"/>
  <c r="M303" i="2"/>
  <c r="AA303" i="2"/>
  <c r="AA301" i="2"/>
  <c r="Z297" i="2"/>
  <c r="E295" i="2"/>
  <c r="AA295" i="2"/>
  <c r="K293" i="2"/>
  <c r="AA291" i="2"/>
  <c r="AA289" i="2"/>
  <c r="AA287" i="2"/>
  <c r="Z285" i="2"/>
  <c r="AA283" i="2"/>
  <c r="AA281" i="2"/>
  <c r="G279" i="2"/>
  <c r="AA277" i="2"/>
  <c r="AA275" i="2"/>
  <c r="O273" i="2"/>
  <c r="AA271" i="2"/>
  <c r="O269" i="2"/>
  <c r="V267" i="2"/>
  <c r="U265" i="2"/>
  <c r="AA265" i="2"/>
  <c r="W263" i="2"/>
  <c r="X261" i="2"/>
  <c r="AA261" i="2"/>
  <c r="K259" i="2"/>
  <c r="AA257" i="2"/>
  <c r="O255" i="2"/>
  <c r="AA253" i="2"/>
  <c r="AA251" i="2"/>
  <c r="AA249" i="2"/>
  <c r="AA247" i="2"/>
  <c r="O245" i="2"/>
  <c r="P243" i="2"/>
  <c r="AA243" i="2"/>
  <c r="AA241" i="2"/>
  <c r="W239" i="2"/>
  <c r="N237" i="2"/>
  <c r="M235" i="2"/>
  <c r="AA235" i="2"/>
  <c r="H233" i="2"/>
  <c r="AA233" i="2"/>
  <c r="S231" i="2"/>
  <c r="AA229" i="2"/>
  <c r="AA227" i="2"/>
  <c r="V225" i="2"/>
  <c r="X223" i="2"/>
  <c r="P223" i="2"/>
  <c r="AA223" i="2"/>
  <c r="Z221" i="2"/>
  <c r="AB207" i="2"/>
  <c r="Z207" i="2"/>
  <c r="V207" i="2"/>
  <c r="U207" i="2"/>
  <c r="Q207" i="2"/>
  <c r="P207" i="2"/>
  <c r="L207" i="2"/>
  <c r="J207" i="2"/>
  <c r="F207" i="2"/>
  <c r="E207" i="2"/>
  <c r="AA207" i="2"/>
  <c r="AB205" i="2"/>
  <c r="X205" i="2"/>
  <c r="L205" i="2"/>
  <c r="H205" i="2"/>
  <c r="AA205" i="2"/>
  <c r="AB201" i="2"/>
  <c r="U201" i="2"/>
  <c r="T201" i="2"/>
  <c r="M201" i="2"/>
  <c r="L201" i="2"/>
  <c r="E201" i="2"/>
  <c r="D201" i="2"/>
  <c r="AA201" i="2"/>
  <c r="AB199" i="2"/>
  <c r="L199" i="2"/>
  <c r="AA199" i="2"/>
  <c r="Z197" i="2"/>
  <c r="Y197" i="2"/>
  <c r="U197" i="2"/>
  <c r="T197" i="2"/>
  <c r="P197" i="2"/>
  <c r="N197" i="2"/>
  <c r="J197" i="2"/>
  <c r="I197" i="2"/>
  <c r="E197" i="2"/>
  <c r="D197" i="2"/>
  <c r="AA197" i="2"/>
  <c r="AB195" i="2"/>
  <c r="X195" i="2"/>
  <c r="L195" i="2"/>
  <c r="H195" i="2"/>
  <c r="AA195" i="2"/>
  <c r="AB193" i="2"/>
  <c r="Z193" i="2"/>
  <c r="V193" i="2"/>
  <c r="U193" i="2"/>
  <c r="Q193" i="2"/>
  <c r="P193" i="2"/>
  <c r="L193" i="2"/>
  <c r="J193" i="2"/>
  <c r="F193" i="2"/>
  <c r="E193" i="2"/>
  <c r="AA193" i="2"/>
  <c r="AB191" i="2"/>
  <c r="X191" i="2"/>
  <c r="L191" i="2"/>
  <c r="H191" i="2"/>
  <c r="AA191" i="2"/>
  <c r="Z189" i="2"/>
  <c r="U189" i="2"/>
  <c r="P189" i="2"/>
  <c r="J189" i="2"/>
  <c r="E189" i="2"/>
  <c r="AA189" i="2"/>
  <c r="AA187" i="2"/>
  <c r="AA177" i="2"/>
  <c r="AA175" i="2"/>
  <c r="W173" i="2"/>
  <c r="Z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988" i="2"/>
  <c r="E63" i="2"/>
  <c r="U63" i="2"/>
  <c r="I63" i="2"/>
  <c r="Y63" i="2"/>
  <c r="AA988" i="2"/>
  <c r="V988" i="2"/>
  <c r="C20" i="2"/>
  <c r="H275" i="2"/>
  <c r="R429" i="2"/>
  <c r="F401" i="2"/>
  <c r="AB381" i="2"/>
  <c r="D395" i="2"/>
  <c r="T395" i="2"/>
  <c r="L329" i="2"/>
  <c r="N369" i="2"/>
  <c r="H389" i="2"/>
  <c r="L309" i="2"/>
  <c r="U295" i="2"/>
  <c r="D281" i="2"/>
  <c r="E359" i="2"/>
  <c r="R359" i="2"/>
  <c r="T359" i="2"/>
  <c r="H289" i="2"/>
  <c r="E265" i="2"/>
  <c r="D261" i="2"/>
  <c r="M261" i="2"/>
  <c r="AB233" i="2"/>
  <c r="X257" i="2"/>
  <c r="J225" i="2"/>
  <c r="N1238" i="2"/>
  <c r="J1236" i="2"/>
  <c r="U1236" i="2"/>
  <c r="D1236" i="2"/>
  <c r="N1236" i="2"/>
  <c r="Y1236" i="2"/>
  <c r="J1234" i="2"/>
  <c r="V1234" i="2"/>
  <c r="H856" i="2"/>
  <c r="M856" i="2"/>
  <c r="J854" i="2"/>
  <c r="P854" i="2"/>
  <c r="H852" i="2"/>
  <c r="R852" i="2"/>
  <c r="P850" i="2"/>
  <c r="H844" i="2"/>
  <c r="J842" i="2"/>
  <c r="H840" i="2"/>
  <c r="M840" i="2"/>
  <c r="J838" i="2"/>
  <c r="P834" i="2"/>
  <c r="H826" i="2"/>
  <c r="N824" i="2"/>
  <c r="J822" i="2"/>
  <c r="U822" i="2"/>
  <c r="D822" i="2"/>
  <c r="N822" i="2"/>
  <c r="AB822" i="2"/>
  <c r="M814" i="2"/>
  <c r="T810" i="2"/>
  <c r="R804" i="2"/>
  <c r="F804" i="2"/>
  <c r="Z804" i="2"/>
  <c r="G804" i="2"/>
  <c r="I802" i="2"/>
  <c r="T802" i="2"/>
  <c r="U802" i="2"/>
  <c r="D802" i="2"/>
  <c r="N802" i="2"/>
  <c r="Y802" i="2"/>
  <c r="J802" i="2"/>
  <c r="E802" i="2"/>
  <c r="P802" i="2"/>
  <c r="Z802" i="2"/>
  <c r="H798" i="2"/>
  <c r="F796" i="2"/>
  <c r="K796" i="2"/>
  <c r="J794" i="2"/>
  <c r="U794" i="2"/>
  <c r="D794" i="2"/>
  <c r="N794" i="2"/>
  <c r="Y794" i="2"/>
  <c r="E794" i="2"/>
  <c r="P794" i="2"/>
  <c r="Z794" i="2"/>
  <c r="V792" i="2"/>
  <c r="T790" i="2"/>
  <c r="V788" i="2"/>
  <c r="G788" i="2"/>
  <c r="L786" i="2"/>
  <c r="V786" i="2"/>
  <c r="E786" i="2"/>
  <c r="P786" i="2"/>
  <c r="Z786" i="2"/>
  <c r="F786" i="2"/>
  <c r="Q786" i="2"/>
  <c r="AB786" i="2"/>
  <c r="P778" i="2"/>
  <c r="D778" i="2"/>
  <c r="U778" i="2"/>
  <c r="E778" i="2"/>
  <c r="Z778" i="2"/>
  <c r="F776" i="2"/>
  <c r="V776" i="2"/>
  <c r="D774" i="2"/>
  <c r="Y774" i="2"/>
  <c r="T774" i="2"/>
  <c r="I774" i="2"/>
  <c r="N774" i="2"/>
  <c r="S772" i="2"/>
  <c r="D772" i="2"/>
  <c r="I770" i="2"/>
  <c r="T770" i="2"/>
  <c r="L766" i="2"/>
  <c r="D766" i="2"/>
  <c r="Q766" i="2"/>
  <c r="E766" i="2"/>
  <c r="V766" i="2"/>
  <c r="J764" i="2"/>
  <c r="Z764" i="2"/>
  <c r="V762" i="2"/>
  <c r="F762" i="2"/>
  <c r="AB762" i="2"/>
  <c r="T758" i="2"/>
  <c r="D758" i="2"/>
  <c r="Y758" i="2"/>
  <c r="I758" i="2"/>
  <c r="D756" i="2"/>
  <c r="T754" i="2"/>
  <c r="D754" i="2"/>
  <c r="I754" i="2"/>
  <c r="Y754" i="2"/>
  <c r="N754" i="2"/>
  <c r="J752" i="2"/>
  <c r="O752" i="2"/>
  <c r="Q750" i="2"/>
  <c r="F746" i="2"/>
  <c r="AB746" i="2"/>
  <c r="V746" i="2"/>
  <c r="L746" i="2"/>
  <c r="D744" i="2"/>
  <c r="D742" i="2"/>
  <c r="Y742" i="2"/>
  <c r="T742" i="2"/>
  <c r="I742" i="2"/>
  <c r="N742" i="2"/>
  <c r="D740" i="2"/>
  <c r="S740" i="2"/>
  <c r="D738" i="2"/>
  <c r="Y738" i="2"/>
  <c r="T738" i="2"/>
  <c r="O736" i="2"/>
  <c r="D736" i="2"/>
  <c r="V734" i="2"/>
  <c r="F734" i="2"/>
  <c r="AB734" i="2"/>
  <c r="L734" i="2"/>
  <c r="J728" i="2"/>
  <c r="P726" i="2"/>
  <c r="D724" i="2"/>
  <c r="H724" i="2"/>
  <c r="U722" i="2"/>
  <c r="L655" i="2"/>
  <c r="V655" i="2"/>
  <c r="E655" i="2"/>
  <c r="P655" i="2"/>
  <c r="Z655" i="2"/>
  <c r="O653" i="2"/>
  <c r="D653" i="2"/>
  <c r="R653" i="2"/>
  <c r="AB653" i="2"/>
  <c r="G653" i="2"/>
  <c r="T653" i="2"/>
  <c r="I651" i="2"/>
  <c r="P651" i="2"/>
  <c r="V651" i="2"/>
  <c r="D651" i="2"/>
  <c r="J651" i="2"/>
  <c r="Q651" i="2"/>
  <c r="Y651" i="2"/>
  <c r="E651" i="2"/>
  <c r="L651" i="2"/>
  <c r="T651" i="2"/>
  <c r="Z651" i="2"/>
  <c r="I639" i="2"/>
  <c r="M639" i="2"/>
  <c r="I635" i="2"/>
  <c r="M635" i="2"/>
  <c r="Y635" i="2"/>
  <c r="K633" i="2"/>
  <c r="AA633" i="2"/>
  <c r="E627" i="2"/>
  <c r="I627" i="2"/>
  <c r="Y627" i="2"/>
  <c r="U627" i="2"/>
  <c r="U615" i="2"/>
  <c r="Y615" i="2"/>
  <c r="G657" i="2"/>
  <c r="AB657" i="2"/>
  <c r="T657" i="2"/>
  <c r="J657" i="2"/>
  <c r="Y611" i="2"/>
  <c r="E611" i="2"/>
  <c r="I611" i="2"/>
  <c r="K609" i="2"/>
  <c r="G599" i="2"/>
  <c r="O599" i="2"/>
  <c r="AA571" i="2"/>
  <c r="K555" i="2"/>
  <c r="G649" i="2"/>
  <c r="P535" i="2"/>
  <c r="AB535" i="2"/>
  <c r="D535" i="2"/>
  <c r="D543" i="2"/>
  <c r="H543" i="2"/>
  <c r="T543" i="2"/>
  <c r="P543" i="2"/>
  <c r="AB543" i="2"/>
  <c r="R543" i="2"/>
  <c r="J543" i="2"/>
  <c r="J539" i="2"/>
  <c r="L537" i="2"/>
  <c r="V537" i="2"/>
  <c r="D537" i="2"/>
  <c r="N537" i="2"/>
  <c r="X537" i="2"/>
  <c r="F537" i="2"/>
  <c r="P537" i="2"/>
  <c r="AB537" i="2"/>
  <c r="J531" i="2"/>
  <c r="N525" i="2"/>
  <c r="P525" i="2"/>
  <c r="F541" i="2"/>
  <c r="P541" i="2"/>
  <c r="H541" i="2"/>
  <c r="T541" i="2"/>
  <c r="L541" i="2"/>
  <c r="V541" i="2"/>
  <c r="D541" i="2"/>
  <c r="N541" i="2"/>
  <c r="X541" i="2"/>
  <c r="AB541" i="2"/>
  <c r="M509" i="2"/>
  <c r="P503" i="2"/>
  <c r="N503" i="2"/>
  <c r="L501" i="2"/>
  <c r="L523" i="2"/>
  <c r="Z523" i="2"/>
  <c r="N499" i="2"/>
  <c r="P499" i="2"/>
  <c r="P521" i="2"/>
  <c r="F521" i="2"/>
  <c r="V521" i="2"/>
  <c r="H521" i="2"/>
  <c r="X521" i="2"/>
  <c r="T519" i="2"/>
  <c r="D519" i="2"/>
  <c r="Z519" i="2"/>
  <c r="J519" i="2"/>
  <c r="Z493" i="2"/>
  <c r="H517" i="2"/>
  <c r="X517" i="2"/>
  <c r="P517" i="2"/>
  <c r="AA479" i="2"/>
  <c r="E643" i="2"/>
  <c r="L487" i="2"/>
  <c r="D487" i="2"/>
  <c r="N487" i="2"/>
  <c r="X487" i="2"/>
  <c r="V487" i="2"/>
  <c r="F487" i="2"/>
  <c r="P487" i="2"/>
  <c r="AB487" i="2"/>
  <c r="Z485" i="2"/>
  <c r="J485" i="2"/>
  <c r="H485" i="2"/>
  <c r="X485" i="2"/>
  <c r="N483" i="2"/>
  <c r="E483" i="2"/>
  <c r="T483" i="2"/>
  <c r="F483" i="2"/>
  <c r="V483" i="2"/>
  <c r="L483" i="2"/>
  <c r="AB483" i="2"/>
  <c r="D475" i="2"/>
  <c r="N475" i="2"/>
  <c r="X475" i="2"/>
  <c r="L475" i="2"/>
  <c r="V475" i="2"/>
  <c r="P473" i="2"/>
  <c r="X473" i="2"/>
  <c r="H473" i="2"/>
  <c r="Z473" i="2"/>
  <c r="V471" i="2"/>
  <c r="L471" i="2"/>
  <c r="D471" i="2"/>
  <c r="N471" i="2"/>
  <c r="X471" i="2"/>
  <c r="O1079" i="2"/>
  <c r="P1079" i="2"/>
  <c r="D1079" i="2"/>
  <c r="X1079" i="2"/>
  <c r="N1073" i="2"/>
  <c r="E1073" i="2"/>
  <c r="F1073" i="2"/>
  <c r="V1073" i="2"/>
  <c r="U1073" i="2"/>
  <c r="M1073" i="2"/>
  <c r="F1069" i="2"/>
  <c r="N1069" i="2"/>
  <c r="Q1069" i="2"/>
  <c r="I1069" i="2"/>
  <c r="U1069" i="2"/>
  <c r="M1069" i="2"/>
  <c r="V1069" i="2"/>
  <c r="S1059" i="2"/>
  <c r="M1077" i="2"/>
  <c r="V1077" i="2"/>
  <c r="E1077" i="2"/>
  <c r="N1077" i="2"/>
  <c r="Y1077" i="2"/>
  <c r="F1077" i="2"/>
  <c r="Q1077" i="2"/>
  <c r="I1077" i="2"/>
  <c r="U1077" i="2"/>
  <c r="F1045" i="2"/>
  <c r="Q1045" i="2"/>
  <c r="L1047" i="2"/>
  <c r="Q1047" i="2"/>
  <c r="X1067" i="2"/>
  <c r="G1067" i="2"/>
  <c r="H1067" i="2"/>
  <c r="F1065" i="2"/>
  <c r="Q1065" i="2"/>
  <c r="I1065" i="2"/>
  <c r="U1065" i="2"/>
  <c r="M1065" i="2"/>
  <c r="V1065" i="2"/>
  <c r="P1063" i="2"/>
  <c r="D1063" i="2"/>
  <c r="X1063" i="2"/>
  <c r="G1063" i="2"/>
  <c r="AB1063" i="2"/>
  <c r="O1063" i="2"/>
  <c r="F1061" i="2"/>
  <c r="Q1061" i="2"/>
  <c r="M1061" i="2"/>
  <c r="V1061" i="2"/>
  <c r="E1061" i="2"/>
  <c r="N1061" i="2"/>
  <c r="Y1061" i="2"/>
  <c r="U1041" i="2"/>
  <c r="F1041" i="2"/>
  <c r="AA1041" i="2"/>
  <c r="O1039" i="2"/>
  <c r="Q1037" i="2"/>
  <c r="F1037" i="2"/>
  <c r="V1037" i="2"/>
  <c r="I1037" i="2"/>
  <c r="Y1037" i="2"/>
  <c r="N1037" i="2"/>
  <c r="O1035" i="2"/>
  <c r="W1035" i="2"/>
  <c r="G1035" i="2"/>
  <c r="X1035" i="2"/>
  <c r="I1033" i="2"/>
  <c r="Y1033" i="2"/>
  <c r="N1033" i="2"/>
  <c r="Q1033" i="2"/>
  <c r="K1029" i="2"/>
  <c r="Z1029" i="2"/>
  <c r="Z1086" i="2" s="1"/>
  <c r="U1027" i="2"/>
  <c r="E1027" i="2"/>
  <c r="E1296" i="2"/>
  <c r="M1296" i="2"/>
  <c r="E1292" i="2"/>
  <c r="M1292" i="2"/>
  <c r="U1292" i="2"/>
  <c r="E1288" i="2"/>
  <c r="M1288" i="2"/>
  <c r="F1284" i="2"/>
  <c r="N1284" i="2"/>
  <c r="G1282" i="2"/>
  <c r="S1282" i="2"/>
  <c r="K1276" i="2"/>
  <c r="O1276" i="2"/>
  <c r="F1266" i="2"/>
  <c r="V1266" i="2"/>
  <c r="I1266" i="2"/>
  <c r="Y1266" i="2"/>
  <c r="Q1266" i="2"/>
  <c r="N1266" i="2"/>
  <c r="S1264" i="2"/>
  <c r="I1262" i="2"/>
  <c r="Y1262" i="2"/>
  <c r="Q1262" i="2"/>
  <c r="N1248" i="2"/>
  <c r="N1249" i="2" s="1"/>
  <c r="V1248" i="2"/>
  <c r="V1249" i="2" s="1"/>
  <c r="F1248" i="2"/>
  <c r="F1249" i="2" s="1"/>
  <c r="C1249" i="2"/>
  <c r="G1175" i="2"/>
  <c r="M1175" i="2"/>
  <c r="S1175" i="2"/>
  <c r="V1171" i="2"/>
  <c r="K1171" i="2"/>
  <c r="E1167" i="2"/>
  <c r="U1167" i="2"/>
  <c r="Q1167" i="2"/>
  <c r="I1167" i="2"/>
  <c r="Z1167" i="2"/>
  <c r="V1013" i="2"/>
  <c r="Q1011" i="2"/>
  <c r="V1011" i="2"/>
  <c r="F1011" i="2"/>
  <c r="AB1011" i="2"/>
  <c r="H177" i="2"/>
  <c r="P177" i="2"/>
  <c r="X177" i="2"/>
  <c r="W1260" i="2"/>
  <c r="H1278" i="2"/>
  <c r="K1282" i="2"/>
  <c r="T1282" i="2"/>
  <c r="I1284" i="2"/>
  <c r="Q1284" i="2"/>
  <c r="Y1284" i="2"/>
  <c r="S1286" i="2"/>
  <c r="F1288" i="2"/>
  <c r="N1288" i="2"/>
  <c r="V1288" i="2"/>
  <c r="D1290" i="2"/>
  <c r="O1290" i="2"/>
  <c r="X1290" i="2"/>
  <c r="F1292" i="2"/>
  <c r="N1292" i="2"/>
  <c r="V1292" i="2"/>
  <c r="G1294" i="2"/>
  <c r="W1294" i="2"/>
  <c r="F1296" i="2"/>
  <c r="N1296" i="2"/>
  <c r="V1296" i="2"/>
  <c r="H1298" i="2"/>
  <c r="L1290" i="2"/>
  <c r="W1290" i="2"/>
  <c r="P1294" i="2"/>
  <c r="E1260" i="2"/>
  <c r="J1262" i="2"/>
  <c r="R1262" i="2"/>
  <c r="Z1262" i="2"/>
  <c r="J1266" i="2"/>
  <c r="R1266" i="2"/>
  <c r="Z1266" i="2"/>
  <c r="W1276" i="2"/>
  <c r="L1278" i="2"/>
  <c r="I1280" i="2"/>
  <c r="D1282" i="2"/>
  <c r="L1282" i="2"/>
  <c r="W1282" i="2"/>
  <c r="D1284" i="2"/>
  <c r="J1284" i="2"/>
  <c r="R1284" i="2"/>
  <c r="Z1284" i="2"/>
  <c r="I1288" i="2"/>
  <c r="Q1288" i="2"/>
  <c r="Y1288" i="2"/>
  <c r="G1290" i="2"/>
  <c r="P1290" i="2"/>
  <c r="AB1290" i="2"/>
  <c r="I1292" i="2"/>
  <c r="Q1292" i="2"/>
  <c r="Y1292" i="2"/>
  <c r="H1294" i="2"/>
  <c r="X1294" i="2"/>
  <c r="I1296" i="2"/>
  <c r="Q1296" i="2"/>
  <c r="Y1296" i="2"/>
  <c r="P1298" i="2"/>
  <c r="AB1278" i="2"/>
  <c r="E1262" i="2"/>
  <c r="M1262" i="2"/>
  <c r="U1262" i="2"/>
  <c r="E1266" i="2"/>
  <c r="M1266" i="2"/>
  <c r="U1266" i="2"/>
  <c r="G1276" i="2"/>
  <c r="F1282" i="2"/>
  <c r="O1282" i="2"/>
  <c r="E1284" i="2"/>
  <c r="M1284" i="2"/>
  <c r="U1284" i="2"/>
  <c r="J1288" i="2"/>
  <c r="R1288" i="2"/>
  <c r="Z1288" i="2"/>
  <c r="H1290" i="2"/>
  <c r="J1292" i="2"/>
  <c r="R1292" i="2"/>
  <c r="Z1292" i="2"/>
  <c r="J1296" i="2"/>
  <c r="R1296" i="2"/>
  <c r="Z1296" i="2"/>
  <c r="I1248" i="2"/>
  <c r="I1249" i="2" s="1"/>
  <c r="Q1248" i="2"/>
  <c r="Q1249" i="2" s="1"/>
  <c r="Y1248" i="2"/>
  <c r="Y1249" i="2" s="1"/>
  <c r="J1248" i="2"/>
  <c r="J1249" i="2" s="1"/>
  <c r="R1248" i="2"/>
  <c r="R1249" i="2" s="1"/>
  <c r="Z1248" i="2"/>
  <c r="Z1249" i="2" s="1"/>
  <c r="E1248" i="2"/>
  <c r="E1249" i="2" s="1"/>
  <c r="M1248" i="2"/>
  <c r="M1249" i="2" s="1"/>
  <c r="U1248" i="2"/>
  <c r="U1249" i="2" s="1"/>
  <c r="AA1232" i="2"/>
  <c r="N1234" i="2"/>
  <c r="W1234" i="2"/>
  <c r="F1234" i="2"/>
  <c r="O1234" i="2"/>
  <c r="Z1234" i="2"/>
  <c r="F1236" i="2"/>
  <c r="L1236" i="2"/>
  <c r="Q1236" i="2"/>
  <c r="V1236" i="2"/>
  <c r="AB1236" i="2"/>
  <c r="G1234" i="2"/>
  <c r="H1236" i="2"/>
  <c r="M1236" i="2"/>
  <c r="R1236" i="2"/>
  <c r="X1236" i="2"/>
  <c r="W1222" i="2"/>
  <c r="W1223" i="2" s="1"/>
  <c r="I1222" i="2"/>
  <c r="I1223" i="2" s="1"/>
  <c r="M1222" i="2"/>
  <c r="M1223" i="2" s="1"/>
  <c r="C1223" i="2"/>
  <c r="T1209" i="2"/>
  <c r="T1213" i="2" s="1"/>
  <c r="J1209" i="2"/>
  <c r="J1213" i="2" s="1"/>
  <c r="H1189" i="2"/>
  <c r="H1190" i="2" s="1"/>
  <c r="D1189" i="2"/>
  <c r="D1190" i="2" s="1"/>
  <c r="I1189" i="2"/>
  <c r="I1190" i="2" s="1"/>
  <c r="N1189" i="2"/>
  <c r="N1190" i="2" s="1"/>
  <c r="T1189" i="2"/>
  <c r="T1190" i="2" s="1"/>
  <c r="Y1189" i="2"/>
  <c r="Y1190" i="2" s="1"/>
  <c r="C1190" i="2"/>
  <c r="E1189" i="2"/>
  <c r="E1190" i="2" s="1"/>
  <c r="J1189" i="2"/>
  <c r="J1190" i="2" s="1"/>
  <c r="P1189" i="2"/>
  <c r="P1190" i="2" s="1"/>
  <c r="U1189" i="2"/>
  <c r="U1190" i="2" s="1"/>
  <c r="Z1189" i="2"/>
  <c r="Z1190" i="2" s="1"/>
  <c r="M1189" i="2"/>
  <c r="M1190" i="2" s="1"/>
  <c r="R1189" i="2"/>
  <c r="R1190" i="2" s="1"/>
  <c r="X1189" i="2"/>
  <c r="X1190" i="2" s="1"/>
  <c r="F1189" i="2"/>
  <c r="F1190" i="2" s="1"/>
  <c r="L1189" i="2"/>
  <c r="L1190" i="2" s="1"/>
  <c r="Q1189" i="2"/>
  <c r="Q1190" i="2" s="1"/>
  <c r="V1189" i="2"/>
  <c r="V1190" i="2" s="1"/>
  <c r="AB1189" i="2"/>
  <c r="AB1190" i="2" s="1"/>
  <c r="G1169" i="2"/>
  <c r="Q1169" i="2"/>
  <c r="AB1169" i="2"/>
  <c r="J1179" i="2"/>
  <c r="J1167" i="2"/>
  <c r="R1167" i="2"/>
  <c r="AA1167" i="2"/>
  <c r="K1169" i="2"/>
  <c r="U1169" i="2"/>
  <c r="M1171" i="2"/>
  <c r="W1171" i="2"/>
  <c r="R1175" i="2"/>
  <c r="S1179" i="2"/>
  <c r="L1169" i="2"/>
  <c r="W1169" i="2"/>
  <c r="AA1171" i="2"/>
  <c r="U1179" i="2"/>
  <c r="F1167" i="2"/>
  <c r="N1167" i="2"/>
  <c r="E1169" i="2"/>
  <c r="P1169" i="2"/>
  <c r="G1171" i="2"/>
  <c r="I1175" i="2"/>
  <c r="I1055" i="2"/>
  <c r="W1055" i="2"/>
  <c r="R1057" i="2"/>
  <c r="F1027" i="2"/>
  <c r="N1027" i="2"/>
  <c r="V1027" i="2"/>
  <c r="AA1029" i="2"/>
  <c r="J1033" i="2"/>
  <c r="R1033" i="2"/>
  <c r="Z1033" i="2"/>
  <c r="J1037" i="2"/>
  <c r="R1037" i="2"/>
  <c r="Z1037" i="2"/>
  <c r="K1041" i="2"/>
  <c r="V1041" i="2"/>
  <c r="E1043" i="2"/>
  <c r="P1043" i="2"/>
  <c r="AA1043" i="2"/>
  <c r="G1045" i="2"/>
  <c r="R1045" i="2"/>
  <c r="W1047" i="2"/>
  <c r="M1049" i="2"/>
  <c r="H1051" i="2"/>
  <c r="D1055" i="2"/>
  <c r="K1055" i="2"/>
  <c r="Q1055" i="2"/>
  <c r="Y1055" i="2"/>
  <c r="E1057" i="2"/>
  <c r="M1057" i="2"/>
  <c r="U1057" i="2"/>
  <c r="J1061" i="2"/>
  <c r="R1061" i="2"/>
  <c r="Z1061" i="2"/>
  <c r="H1063" i="2"/>
  <c r="T1063" i="2"/>
  <c r="J1065" i="2"/>
  <c r="R1065" i="2"/>
  <c r="Z1065" i="2"/>
  <c r="O1067" i="2"/>
  <c r="J1069" i="2"/>
  <c r="R1069" i="2"/>
  <c r="Z1069" i="2"/>
  <c r="I1073" i="2"/>
  <c r="Q1073" i="2"/>
  <c r="Y1073" i="2"/>
  <c r="J1077" i="2"/>
  <c r="R1077" i="2"/>
  <c r="Z1077" i="2"/>
  <c r="H1079" i="2"/>
  <c r="T1079" i="2"/>
  <c r="L1043" i="2"/>
  <c r="Z1057" i="2"/>
  <c r="I1027" i="2"/>
  <c r="Q1027" i="2"/>
  <c r="Y1027" i="2"/>
  <c r="J1029" i="2"/>
  <c r="L1031" i="2"/>
  <c r="E1033" i="2"/>
  <c r="M1033" i="2"/>
  <c r="U1033" i="2"/>
  <c r="E1037" i="2"/>
  <c r="M1037" i="2"/>
  <c r="U1037" i="2"/>
  <c r="E1041" i="2"/>
  <c r="O1041" i="2"/>
  <c r="G1043" i="2"/>
  <c r="Q1043" i="2"/>
  <c r="AB1043" i="2"/>
  <c r="K1045" i="2"/>
  <c r="V1045" i="2"/>
  <c r="R1049" i="2"/>
  <c r="E1055" i="2"/>
  <c r="L1055" i="2"/>
  <c r="T1055" i="2"/>
  <c r="AA1055" i="2"/>
  <c r="F1057" i="2"/>
  <c r="N1057" i="2"/>
  <c r="V1057" i="2"/>
  <c r="L1063" i="2"/>
  <c r="J1073" i="2"/>
  <c r="R1073" i="2"/>
  <c r="Z1073" i="2"/>
  <c r="L1079" i="2"/>
  <c r="W1043" i="2"/>
  <c r="P1055" i="2"/>
  <c r="J1057" i="2"/>
  <c r="J1027" i="2"/>
  <c r="R1027" i="2"/>
  <c r="K1043" i="2"/>
  <c r="M1045" i="2"/>
  <c r="G1055" i="2"/>
  <c r="O1055" i="2"/>
  <c r="U1055" i="2"/>
  <c r="I1057" i="2"/>
  <c r="Q1057" i="2"/>
  <c r="Y1057" i="2"/>
  <c r="H1015" i="2"/>
  <c r="M1015" i="2"/>
  <c r="R1015" i="2"/>
  <c r="X1015" i="2"/>
  <c r="L1017" i="2"/>
  <c r="H1011" i="2"/>
  <c r="M1011" i="2"/>
  <c r="R1011" i="2"/>
  <c r="X1011" i="2"/>
  <c r="L1013" i="2"/>
  <c r="W1013" i="2"/>
  <c r="D1015" i="2"/>
  <c r="I1015" i="2"/>
  <c r="N1015" i="2"/>
  <c r="T1015" i="2"/>
  <c r="Y1015" i="2"/>
  <c r="F1017" i="2"/>
  <c r="P1017" i="2"/>
  <c r="AA1017" i="2"/>
  <c r="W1017" i="2"/>
  <c r="D1011" i="2"/>
  <c r="I1011" i="2"/>
  <c r="N1011" i="2"/>
  <c r="T1011" i="2"/>
  <c r="Y1011" i="2"/>
  <c r="F1013" i="2"/>
  <c r="P1013" i="2"/>
  <c r="AA1013" i="2"/>
  <c r="E1015" i="2"/>
  <c r="J1015" i="2"/>
  <c r="P1015" i="2"/>
  <c r="U1015" i="2"/>
  <c r="Z1015" i="2"/>
  <c r="G1017" i="2"/>
  <c r="R1017" i="2"/>
  <c r="AB1017" i="2"/>
  <c r="E1011" i="2"/>
  <c r="J1011" i="2"/>
  <c r="P1011" i="2"/>
  <c r="U1011" i="2"/>
  <c r="Z1011" i="2"/>
  <c r="G1013" i="2"/>
  <c r="R1013" i="2"/>
  <c r="F1015" i="2"/>
  <c r="L1015" i="2"/>
  <c r="Q1015" i="2"/>
  <c r="V1015" i="2"/>
  <c r="AB1015" i="2"/>
  <c r="K1017" i="2"/>
  <c r="AA730" i="2"/>
  <c r="Z730" i="2"/>
  <c r="U730" i="2"/>
  <c r="Y730" i="2"/>
  <c r="X730" i="2"/>
  <c r="R730" i="2"/>
  <c r="F722" i="2"/>
  <c r="L722" i="2"/>
  <c r="Q722" i="2"/>
  <c r="V722" i="2"/>
  <c r="AB722" i="2"/>
  <c r="J724" i="2"/>
  <c r="Z724" i="2"/>
  <c r="F726" i="2"/>
  <c r="L726" i="2"/>
  <c r="Q726" i="2"/>
  <c r="V726" i="2"/>
  <c r="AB726" i="2"/>
  <c r="O728" i="2"/>
  <c r="D730" i="2"/>
  <c r="I730" i="2"/>
  <c r="N730" i="2"/>
  <c r="T730" i="2"/>
  <c r="AA848" i="2"/>
  <c r="AB848" i="2"/>
  <c r="V848" i="2"/>
  <c r="Q848" i="2"/>
  <c r="L848" i="2"/>
  <c r="F848" i="2"/>
  <c r="Z848" i="2"/>
  <c r="U848" i="2"/>
  <c r="P848" i="2"/>
  <c r="J848" i="2"/>
  <c r="E848" i="2"/>
  <c r="Y848" i="2"/>
  <c r="T848" i="2"/>
  <c r="N848" i="2"/>
  <c r="I848" i="2"/>
  <c r="D848" i="2"/>
  <c r="R848" i="2"/>
  <c r="M848" i="2"/>
  <c r="H848" i="2"/>
  <c r="X848" i="2"/>
  <c r="M730" i="2"/>
  <c r="AA806" i="2"/>
  <c r="AB806" i="2"/>
  <c r="V806" i="2"/>
  <c r="Q806" i="2"/>
  <c r="L806" i="2"/>
  <c r="F806" i="2"/>
  <c r="Z806" i="2"/>
  <c r="U806" i="2"/>
  <c r="P806" i="2"/>
  <c r="J806" i="2"/>
  <c r="E806" i="2"/>
  <c r="Y806" i="2"/>
  <c r="T806" i="2"/>
  <c r="N806" i="2"/>
  <c r="I806" i="2"/>
  <c r="D806" i="2"/>
  <c r="R806" i="2"/>
  <c r="M806" i="2"/>
  <c r="H806" i="2"/>
  <c r="H722" i="2"/>
  <c r="M722" i="2"/>
  <c r="R722" i="2"/>
  <c r="X722" i="2"/>
  <c r="O724" i="2"/>
  <c r="H726" i="2"/>
  <c r="M726" i="2"/>
  <c r="R726" i="2"/>
  <c r="X726" i="2"/>
  <c r="T728" i="2"/>
  <c r="E730" i="2"/>
  <c r="J730" i="2"/>
  <c r="P730" i="2"/>
  <c r="V730" i="2"/>
  <c r="AA782" i="2"/>
  <c r="AB782" i="2"/>
  <c r="V782" i="2"/>
  <c r="Q782" i="2"/>
  <c r="L782" i="2"/>
  <c r="F782" i="2"/>
  <c r="Z782" i="2"/>
  <c r="U782" i="2"/>
  <c r="P782" i="2"/>
  <c r="J782" i="2"/>
  <c r="E782" i="2"/>
  <c r="T782" i="2"/>
  <c r="I782" i="2"/>
  <c r="R782" i="2"/>
  <c r="H782" i="2"/>
  <c r="Y782" i="2"/>
  <c r="N782" i="2"/>
  <c r="D782" i="2"/>
  <c r="AA818" i="2"/>
  <c r="AB818" i="2"/>
  <c r="V818" i="2"/>
  <c r="Q818" i="2"/>
  <c r="L818" i="2"/>
  <c r="F818" i="2"/>
  <c r="Z818" i="2"/>
  <c r="U818" i="2"/>
  <c r="P818" i="2"/>
  <c r="J818" i="2"/>
  <c r="E818" i="2"/>
  <c r="Y818" i="2"/>
  <c r="T818" i="2"/>
  <c r="N818" i="2"/>
  <c r="I818" i="2"/>
  <c r="D818" i="2"/>
  <c r="R818" i="2"/>
  <c r="M818" i="2"/>
  <c r="H818" i="2"/>
  <c r="AB830" i="2"/>
  <c r="V830" i="2"/>
  <c r="O830" i="2"/>
  <c r="G830" i="2"/>
  <c r="AA830" i="2"/>
  <c r="T830" i="2"/>
  <c r="L830" i="2"/>
  <c r="F830" i="2"/>
  <c r="Z830" i="2"/>
  <c r="R830" i="2"/>
  <c r="K830" i="2"/>
  <c r="D830" i="2"/>
  <c r="W830" i="2"/>
  <c r="P830" i="2"/>
  <c r="J830" i="2"/>
  <c r="H730" i="2"/>
  <c r="D722" i="2"/>
  <c r="I722" i="2"/>
  <c r="N722" i="2"/>
  <c r="T722" i="2"/>
  <c r="Y722" i="2"/>
  <c r="I726" i="2"/>
  <c r="N726" i="2"/>
  <c r="T726" i="2"/>
  <c r="Y726" i="2"/>
  <c r="D728" i="2"/>
  <c r="Z728" i="2"/>
  <c r="F730" i="2"/>
  <c r="L730" i="2"/>
  <c r="Q730" i="2"/>
  <c r="AB730" i="2"/>
  <c r="M782" i="2"/>
  <c r="X818" i="2"/>
  <c r="O732" i="2"/>
  <c r="H734" i="2"/>
  <c r="M734" i="2"/>
  <c r="R734" i="2"/>
  <c r="X734" i="2"/>
  <c r="T736" i="2"/>
  <c r="E738" i="2"/>
  <c r="J738" i="2"/>
  <c r="P738" i="2"/>
  <c r="U738" i="2"/>
  <c r="Z738" i="2"/>
  <c r="H740" i="2"/>
  <c r="T740" i="2"/>
  <c r="E742" i="2"/>
  <c r="J742" i="2"/>
  <c r="P742" i="2"/>
  <c r="U742" i="2"/>
  <c r="Z742" i="2"/>
  <c r="J744" i="2"/>
  <c r="H746" i="2"/>
  <c r="M746" i="2"/>
  <c r="R746" i="2"/>
  <c r="X746" i="2"/>
  <c r="O748" i="2"/>
  <c r="H750" i="2"/>
  <c r="M750" i="2"/>
  <c r="R750" i="2"/>
  <c r="X750" i="2"/>
  <c r="T752" i="2"/>
  <c r="E754" i="2"/>
  <c r="J754" i="2"/>
  <c r="P754" i="2"/>
  <c r="U754" i="2"/>
  <c r="Z754" i="2"/>
  <c r="H756" i="2"/>
  <c r="T756" i="2"/>
  <c r="E758" i="2"/>
  <c r="J758" i="2"/>
  <c r="P758" i="2"/>
  <c r="U758" i="2"/>
  <c r="Z758" i="2"/>
  <c r="J760" i="2"/>
  <c r="H762" i="2"/>
  <c r="M762" i="2"/>
  <c r="R762" i="2"/>
  <c r="X762" i="2"/>
  <c r="O764" i="2"/>
  <c r="H766" i="2"/>
  <c r="M766" i="2"/>
  <c r="R766" i="2"/>
  <c r="X766" i="2"/>
  <c r="T768" i="2"/>
  <c r="E770" i="2"/>
  <c r="J770" i="2"/>
  <c r="P770" i="2"/>
  <c r="U770" i="2"/>
  <c r="Z770" i="2"/>
  <c r="H772" i="2"/>
  <c r="T772" i="2"/>
  <c r="E774" i="2"/>
  <c r="J774" i="2"/>
  <c r="P774" i="2"/>
  <c r="U774" i="2"/>
  <c r="Z774" i="2"/>
  <c r="G776" i="2"/>
  <c r="W776" i="2"/>
  <c r="F778" i="2"/>
  <c r="L778" i="2"/>
  <c r="Q778" i="2"/>
  <c r="V778" i="2"/>
  <c r="AB778" i="2"/>
  <c r="AA798" i="2"/>
  <c r="AB798" i="2"/>
  <c r="V798" i="2"/>
  <c r="Q798" i="2"/>
  <c r="L798" i="2"/>
  <c r="F798" i="2"/>
  <c r="Z798" i="2"/>
  <c r="U798" i="2"/>
  <c r="P798" i="2"/>
  <c r="J798" i="2"/>
  <c r="E798" i="2"/>
  <c r="Y798" i="2"/>
  <c r="T798" i="2"/>
  <c r="N798" i="2"/>
  <c r="I798" i="2"/>
  <c r="D798" i="2"/>
  <c r="X798" i="2"/>
  <c r="Z808" i="2"/>
  <c r="N808" i="2"/>
  <c r="W808" i="2"/>
  <c r="G808" i="2"/>
  <c r="V808" i="2"/>
  <c r="F808" i="2"/>
  <c r="V820" i="2"/>
  <c r="J820" i="2"/>
  <c r="R820" i="2"/>
  <c r="G820" i="2"/>
  <c r="Z820" i="2"/>
  <c r="O820" i="2"/>
  <c r="F820" i="2"/>
  <c r="AA832" i="2"/>
  <c r="AB832" i="2"/>
  <c r="V832" i="2"/>
  <c r="Q832" i="2"/>
  <c r="L832" i="2"/>
  <c r="F832" i="2"/>
  <c r="Z832" i="2"/>
  <c r="U832" i="2"/>
  <c r="P832" i="2"/>
  <c r="J832" i="2"/>
  <c r="E832" i="2"/>
  <c r="Y832" i="2"/>
  <c r="T832" i="2"/>
  <c r="N832" i="2"/>
  <c r="I832" i="2"/>
  <c r="D832" i="2"/>
  <c r="R832" i="2"/>
  <c r="M832" i="2"/>
  <c r="H832" i="2"/>
  <c r="D732" i="2"/>
  <c r="S732" i="2"/>
  <c r="D734" i="2"/>
  <c r="I734" i="2"/>
  <c r="N734" i="2"/>
  <c r="T734" i="2"/>
  <c r="Y734" i="2"/>
  <c r="Z736" i="2"/>
  <c r="F738" i="2"/>
  <c r="L738" i="2"/>
  <c r="Q738" i="2"/>
  <c r="V738" i="2"/>
  <c r="AB738" i="2"/>
  <c r="J740" i="2"/>
  <c r="Z740" i="2"/>
  <c r="F742" i="2"/>
  <c r="L742" i="2"/>
  <c r="Q742" i="2"/>
  <c r="V742" i="2"/>
  <c r="AB742" i="2"/>
  <c r="O744" i="2"/>
  <c r="D746" i="2"/>
  <c r="I746" i="2"/>
  <c r="N746" i="2"/>
  <c r="T746" i="2"/>
  <c r="Y746" i="2"/>
  <c r="D748" i="2"/>
  <c r="S748" i="2"/>
  <c r="D750" i="2"/>
  <c r="I750" i="2"/>
  <c r="N750" i="2"/>
  <c r="T750" i="2"/>
  <c r="Y750" i="2"/>
  <c r="D752" i="2"/>
  <c r="Z752" i="2"/>
  <c r="F754" i="2"/>
  <c r="L754" i="2"/>
  <c r="Q754" i="2"/>
  <c r="V754" i="2"/>
  <c r="AB754" i="2"/>
  <c r="J756" i="2"/>
  <c r="Z756" i="2"/>
  <c r="F758" i="2"/>
  <c r="L758" i="2"/>
  <c r="Q758" i="2"/>
  <c r="V758" i="2"/>
  <c r="AB758" i="2"/>
  <c r="O760" i="2"/>
  <c r="D762" i="2"/>
  <c r="I762" i="2"/>
  <c r="N762" i="2"/>
  <c r="T762" i="2"/>
  <c r="Y762" i="2"/>
  <c r="D764" i="2"/>
  <c r="S764" i="2"/>
  <c r="I766" i="2"/>
  <c r="N766" i="2"/>
  <c r="T766" i="2"/>
  <c r="Y766" i="2"/>
  <c r="Z768" i="2"/>
  <c r="F770" i="2"/>
  <c r="L770" i="2"/>
  <c r="Q770" i="2"/>
  <c r="V770" i="2"/>
  <c r="AB770" i="2"/>
  <c r="J772" i="2"/>
  <c r="Z772" i="2"/>
  <c r="F774" i="2"/>
  <c r="L774" i="2"/>
  <c r="Q774" i="2"/>
  <c r="V774" i="2"/>
  <c r="AB774" i="2"/>
  <c r="N776" i="2"/>
  <c r="H778" i="2"/>
  <c r="M778" i="2"/>
  <c r="R778" i="2"/>
  <c r="X778" i="2"/>
  <c r="N780" i="2"/>
  <c r="AA780" i="2"/>
  <c r="Z784" i="2"/>
  <c r="R784" i="2"/>
  <c r="K784" i="2"/>
  <c r="AA814" i="2"/>
  <c r="AB814" i="2"/>
  <c r="V814" i="2"/>
  <c r="Q814" i="2"/>
  <c r="L814" i="2"/>
  <c r="F814" i="2"/>
  <c r="Z814" i="2"/>
  <c r="U814" i="2"/>
  <c r="P814" i="2"/>
  <c r="J814" i="2"/>
  <c r="E814" i="2"/>
  <c r="Y814" i="2"/>
  <c r="T814" i="2"/>
  <c r="N814" i="2"/>
  <c r="I814" i="2"/>
  <c r="D814" i="2"/>
  <c r="X814" i="2"/>
  <c r="X832" i="2"/>
  <c r="H732" i="2"/>
  <c r="E734" i="2"/>
  <c r="J734" i="2"/>
  <c r="P734" i="2"/>
  <c r="U734" i="2"/>
  <c r="Z734" i="2"/>
  <c r="J736" i="2"/>
  <c r="H738" i="2"/>
  <c r="M738" i="2"/>
  <c r="R738" i="2"/>
  <c r="X738" i="2"/>
  <c r="H742" i="2"/>
  <c r="M742" i="2"/>
  <c r="R742" i="2"/>
  <c r="X742" i="2"/>
  <c r="T744" i="2"/>
  <c r="E746" i="2"/>
  <c r="J746" i="2"/>
  <c r="P746" i="2"/>
  <c r="U746" i="2"/>
  <c r="Z746" i="2"/>
  <c r="H748" i="2"/>
  <c r="J750" i="2"/>
  <c r="P750" i="2"/>
  <c r="U750" i="2"/>
  <c r="Z750" i="2"/>
  <c r="H754" i="2"/>
  <c r="M754" i="2"/>
  <c r="R754" i="2"/>
  <c r="X754" i="2"/>
  <c r="H758" i="2"/>
  <c r="M758" i="2"/>
  <c r="R758" i="2"/>
  <c r="X758" i="2"/>
  <c r="T760" i="2"/>
  <c r="E762" i="2"/>
  <c r="J762" i="2"/>
  <c r="P762" i="2"/>
  <c r="U762" i="2"/>
  <c r="Z762" i="2"/>
  <c r="H764" i="2"/>
  <c r="J766" i="2"/>
  <c r="P766" i="2"/>
  <c r="U766" i="2"/>
  <c r="Z766" i="2"/>
  <c r="H770" i="2"/>
  <c r="M770" i="2"/>
  <c r="R770" i="2"/>
  <c r="X770" i="2"/>
  <c r="H774" i="2"/>
  <c r="M774" i="2"/>
  <c r="R774" i="2"/>
  <c r="X774" i="2"/>
  <c r="O776" i="2"/>
  <c r="I778" i="2"/>
  <c r="N778" i="2"/>
  <c r="T778" i="2"/>
  <c r="Y778" i="2"/>
  <c r="K780" i="2"/>
  <c r="J784" i="2"/>
  <c r="M798" i="2"/>
  <c r="H814" i="2"/>
  <c r="AA816" i="2"/>
  <c r="Z816" i="2"/>
  <c r="R816" i="2"/>
  <c r="J816" i="2"/>
  <c r="W820" i="2"/>
  <c r="AB846" i="2"/>
  <c r="V846" i="2"/>
  <c r="O846" i="2"/>
  <c r="G846" i="2"/>
  <c r="AA846" i="2"/>
  <c r="T846" i="2"/>
  <c r="L846" i="2"/>
  <c r="F846" i="2"/>
  <c r="Z846" i="2"/>
  <c r="R846" i="2"/>
  <c r="K846" i="2"/>
  <c r="D846" i="2"/>
  <c r="W846" i="2"/>
  <c r="P846" i="2"/>
  <c r="J846" i="2"/>
  <c r="AB862" i="2"/>
  <c r="V862" i="2"/>
  <c r="O862" i="2"/>
  <c r="G862" i="2"/>
  <c r="AA862" i="2"/>
  <c r="T862" i="2"/>
  <c r="L862" i="2"/>
  <c r="F862" i="2"/>
  <c r="Z862" i="2"/>
  <c r="R862" i="2"/>
  <c r="K862" i="2"/>
  <c r="D862" i="2"/>
  <c r="W862" i="2"/>
  <c r="P862" i="2"/>
  <c r="J862" i="2"/>
  <c r="H786" i="2"/>
  <c r="M786" i="2"/>
  <c r="R786" i="2"/>
  <c r="X786" i="2"/>
  <c r="N788" i="2"/>
  <c r="W788" i="2"/>
  <c r="E790" i="2"/>
  <c r="J790" i="2"/>
  <c r="P790" i="2"/>
  <c r="U790" i="2"/>
  <c r="Z790" i="2"/>
  <c r="G792" i="2"/>
  <c r="W792" i="2"/>
  <c r="F794" i="2"/>
  <c r="L794" i="2"/>
  <c r="Q794" i="2"/>
  <c r="V794" i="2"/>
  <c r="AB794" i="2"/>
  <c r="N796" i="2"/>
  <c r="F802" i="2"/>
  <c r="L802" i="2"/>
  <c r="Q802" i="2"/>
  <c r="V802" i="2"/>
  <c r="AB802" i="2"/>
  <c r="J804" i="2"/>
  <c r="V804" i="2"/>
  <c r="E810" i="2"/>
  <c r="J810" i="2"/>
  <c r="P810" i="2"/>
  <c r="U810" i="2"/>
  <c r="Z810" i="2"/>
  <c r="F822" i="2"/>
  <c r="L822" i="2"/>
  <c r="Q822" i="2"/>
  <c r="AB834" i="2"/>
  <c r="V834" i="2"/>
  <c r="O834" i="2"/>
  <c r="G834" i="2"/>
  <c r="AA834" i="2"/>
  <c r="T834" i="2"/>
  <c r="L834" i="2"/>
  <c r="F834" i="2"/>
  <c r="Z834" i="2"/>
  <c r="R834" i="2"/>
  <c r="K834" i="2"/>
  <c r="D834" i="2"/>
  <c r="AA836" i="2"/>
  <c r="AB836" i="2"/>
  <c r="V836" i="2"/>
  <c r="Q836" i="2"/>
  <c r="L836" i="2"/>
  <c r="F836" i="2"/>
  <c r="Z836" i="2"/>
  <c r="U836" i="2"/>
  <c r="P836" i="2"/>
  <c r="J836" i="2"/>
  <c r="E836" i="2"/>
  <c r="Y836" i="2"/>
  <c r="T836" i="2"/>
  <c r="N836" i="2"/>
  <c r="I836" i="2"/>
  <c r="D836" i="2"/>
  <c r="X836" i="2"/>
  <c r="P842" i="2"/>
  <c r="M844" i="2"/>
  <c r="AB850" i="2"/>
  <c r="V850" i="2"/>
  <c r="O850" i="2"/>
  <c r="G850" i="2"/>
  <c r="AA850" i="2"/>
  <c r="T850" i="2"/>
  <c r="L850" i="2"/>
  <c r="F850" i="2"/>
  <c r="Z850" i="2"/>
  <c r="R850" i="2"/>
  <c r="K850" i="2"/>
  <c r="D850" i="2"/>
  <c r="AA852" i="2"/>
  <c r="AB852" i="2"/>
  <c r="V852" i="2"/>
  <c r="Q852" i="2"/>
  <c r="L852" i="2"/>
  <c r="F852" i="2"/>
  <c r="Z852" i="2"/>
  <c r="U852" i="2"/>
  <c r="P852" i="2"/>
  <c r="J852" i="2"/>
  <c r="E852" i="2"/>
  <c r="Y852" i="2"/>
  <c r="T852" i="2"/>
  <c r="N852" i="2"/>
  <c r="I852" i="2"/>
  <c r="D852" i="2"/>
  <c r="X852" i="2"/>
  <c r="P858" i="2"/>
  <c r="M860" i="2"/>
  <c r="D786" i="2"/>
  <c r="I786" i="2"/>
  <c r="N786" i="2"/>
  <c r="T786" i="2"/>
  <c r="Y786" i="2"/>
  <c r="F788" i="2"/>
  <c r="O788" i="2"/>
  <c r="F790" i="2"/>
  <c r="L790" i="2"/>
  <c r="Q790" i="2"/>
  <c r="V790" i="2"/>
  <c r="AB790" i="2"/>
  <c r="N792" i="2"/>
  <c r="H794" i="2"/>
  <c r="M794" i="2"/>
  <c r="R794" i="2"/>
  <c r="X794" i="2"/>
  <c r="H802" i="2"/>
  <c r="M802" i="2"/>
  <c r="R802" i="2"/>
  <c r="X802" i="2"/>
  <c r="N804" i="2"/>
  <c r="F810" i="2"/>
  <c r="L810" i="2"/>
  <c r="Q810" i="2"/>
  <c r="V810" i="2"/>
  <c r="AB810" i="2"/>
  <c r="AA822" i="2"/>
  <c r="Z822" i="2"/>
  <c r="Y822" i="2"/>
  <c r="H822" i="2"/>
  <c r="M822" i="2"/>
  <c r="R822" i="2"/>
  <c r="X822" i="2"/>
  <c r="AA826" i="2"/>
  <c r="AB826" i="2"/>
  <c r="V826" i="2"/>
  <c r="Q826" i="2"/>
  <c r="L826" i="2"/>
  <c r="F826" i="2"/>
  <c r="Z826" i="2"/>
  <c r="U826" i="2"/>
  <c r="P826" i="2"/>
  <c r="J826" i="2"/>
  <c r="E826" i="2"/>
  <c r="Y826" i="2"/>
  <c r="T826" i="2"/>
  <c r="N826" i="2"/>
  <c r="I826" i="2"/>
  <c r="D826" i="2"/>
  <c r="X826" i="2"/>
  <c r="J834" i="2"/>
  <c r="H836" i="2"/>
  <c r="AB838" i="2"/>
  <c r="V838" i="2"/>
  <c r="O838" i="2"/>
  <c r="G838" i="2"/>
  <c r="AA838" i="2"/>
  <c r="T838" i="2"/>
  <c r="L838" i="2"/>
  <c r="F838" i="2"/>
  <c r="Z838" i="2"/>
  <c r="R838" i="2"/>
  <c r="K838" i="2"/>
  <c r="D838" i="2"/>
  <c r="AA840" i="2"/>
  <c r="AB840" i="2"/>
  <c r="V840" i="2"/>
  <c r="Q840" i="2"/>
  <c r="L840" i="2"/>
  <c r="F840" i="2"/>
  <c r="Z840" i="2"/>
  <c r="U840" i="2"/>
  <c r="P840" i="2"/>
  <c r="J840" i="2"/>
  <c r="E840" i="2"/>
  <c r="Y840" i="2"/>
  <c r="T840" i="2"/>
  <c r="N840" i="2"/>
  <c r="I840" i="2"/>
  <c r="D840" i="2"/>
  <c r="X840" i="2"/>
  <c r="J850" i="2"/>
  <c r="AB854" i="2"/>
  <c r="V854" i="2"/>
  <c r="O854" i="2"/>
  <c r="G854" i="2"/>
  <c r="AA854" i="2"/>
  <c r="T854" i="2"/>
  <c r="L854" i="2"/>
  <c r="F854" i="2"/>
  <c r="Z854" i="2"/>
  <c r="R854" i="2"/>
  <c r="K854" i="2"/>
  <c r="D854" i="2"/>
  <c r="AA856" i="2"/>
  <c r="AB856" i="2"/>
  <c r="V856" i="2"/>
  <c r="Q856" i="2"/>
  <c r="L856" i="2"/>
  <c r="F856" i="2"/>
  <c r="Z856" i="2"/>
  <c r="U856" i="2"/>
  <c r="P856" i="2"/>
  <c r="J856" i="2"/>
  <c r="E856" i="2"/>
  <c r="Y856" i="2"/>
  <c r="T856" i="2"/>
  <c r="N856" i="2"/>
  <c r="I856" i="2"/>
  <c r="D856" i="2"/>
  <c r="X856" i="2"/>
  <c r="H790" i="2"/>
  <c r="M790" i="2"/>
  <c r="R790" i="2"/>
  <c r="X790" i="2"/>
  <c r="O792" i="2"/>
  <c r="H810" i="2"/>
  <c r="M810" i="2"/>
  <c r="R810" i="2"/>
  <c r="X810" i="2"/>
  <c r="AA828" i="2"/>
  <c r="V828" i="2"/>
  <c r="N828" i="2"/>
  <c r="F828" i="2"/>
  <c r="AB842" i="2"/>
  <c r="V842" i="2"/>
  <c r="O842" i="2"/>
  <c r="G842" i="2"/>
  <c r="AA842" i="2"/>
  <c r="T842" i="2"/>
  <c r="L842" i="2"/>
  <c r="F842" i="2"/>
  <c r="Z842" i="2"/>
  <c r="R842" i="2"/>
  <c r="K842" i="2"/>
  <c r="D842" i="2"/>
  <c r="AA844" i="2"/>
  <c r="AB844" i="2"/>
  <c r="V844" i="2"/>
  <c r="Q844" i="2"/>
  <c r="L844" i="2"/>
  <c r="F844" i="2"/>
  <c r="Z844" i="2"/>
  <c r="U844" i="2"/>
  <c r="P844" i="2"/>
  <c r="J844" i="2"/>
  <c r="E844" i="2"/>
  <c r="Y844" i="2"/>
  <c r="T844" i="2"/>
  <c r="N844" i="2"/>
  <c r="I844" i="2"/>
  <c r="D844" i="2"/>
  <c r="X844" i="2"/>
  <c r="AB858" i="2"/>
  <c r="V858" i="2"/>
  <c r="O858" i="2"/>
  <c r="G858" i="2"/>
  <c r="AA858" i="2"/>
  <c r="T858" i="2"/>
  <c r="L858" i="2"/>
  <c r="F858" i="2"/>
  <c r="Z858" i="2"/>
  <c r="R858" i="2"/>
  <c r="K858" i="2"/>
  <c r="D858" i="2"/>
  <c r="AA860" i="2"/>
  <c r="AB860" i="2"/>
  <c r="V860" i="2"/>
  <c r="Q860" i="2"/>
  <c r="L860" i="2"/>
  <c r="F860" i="2"/>
  <c r="Z860" i="2"/>
  <c r="U860" i="2"/>
  <c r="P860" i="2"/>
  <c r="J860" i="2"/>
  <c r="E860" i="2"/>
  <c r="Y860" i="2"/>
  <c r="T860" i="2"/>
  <c r="N860" i="2"/>
  <c r="I860" i="2"/>
  <c r="D860" i="2"/>
  <c r="X860" i="2"/>
  <c r="O824" i="2"/>
  <c r="F824" i="2"/>
  <c r="V824" i="2"/>
  <c r="G824" i="2"/>
  <c r="W824" i="2"/>
  <c r="N529" i="2"/>
  <c r="E529" i="2"/>
  <c r="F529" i="2"/>
  <c r="L529" i="2"/>
  <c r="AB529" i="2"/>
  <c r="T529" i="2"/>
  <c r="V529" i="2"/>
  <c r="O505" i="2"/>
  <c r="AA505" i="2"/>
  <c r="N547" i="2"/>
  <c r="J547" i="2"/>
  <c r="Z547" i="2"/>
  <c r="T557" i="2"/>
  <c r="D557" i="2"/>
  <c r="P557" i="2"/>
  <c r="L557" i="2"/>
  <c r="H557" i="2"/>
  <c r="AB557" i="2"/>
  <c r="Y477" i="2"/>
  <c r="X477" i="2"/>
  <c r="P477" i="2"/>
  <c r="J477" i="2"/>
  <c r="E477" i="2"/>
  <c r="V477" i="2"/>
  <c r="N477" i="2"/>
  <c r="I477" i="2"/>
  <c r="D477" i="2"/>
  <c r="M477" i="2"/>
  <c r="AB477" i="2"/>
  <c r="T481" i="2"/>
  <c r="K489" i="2"/>
  <c r="G489" i="2"/>
  <c r="Y493" i="2"/>
  <c r="V493" i="2"/>
  <c r="N493" i="2"/>
  <c r="F493" i="2"/>
  <c r="AB493" i="2"/>
  <c r="T493" i="2"/>
  <c r="L493" i="2"/>
  <c r="E493" i="2"/>
  <c r="P493" i="2"/>
  <c r="AA501" i="2"/>
  <c r="X501" i="2"/>
  <c r="P501" i="2"/>
  <c r="H501" i="2"/>
  <c r="V501" i="2"/>
  <c r="N501" i="2"/>
  <c r="F501" i="2"/>
  <c r="R501" i="2"/>
  <c r="K505" i="2"/>
  <c r="G513" i="2"/>
  <c r="AA527" i="2"/>
  <c r="X527" i="2"/>
  <c r="P527" i="2"/>
  <c r="H527" i="2"/>
  <c r="AB527" i="2"/>
  <c r="T527" i="2"/>
  <c r="D527" i="2"/>
  <c r="V527" i="2"/>
  <c r="N527" i="2"/>
  <c r="F527" i="2"/>
  <c r="L527" i="2"/>
  <c r="L533" i="2"/>
  <c r="X557" i="2"/>
  <c r="M565" i="2"/>
  <c r="Q565" i="2"/>
  <c r="I565" i="2"/>
  <c r="Y565" i="2"/>
  <c r="E565" i="2"/>
  <c r="F477" i="2"/>
  <c r="R477" i="2"/>
  <c r="O489" i="2"/>
  <c r="D493" i="2"/>
  <c r="R493" i="2"/>
  <c r="D501" i="2"/>
  <c r="T501" i="2"/>
  <c r="V511" i="2"/>
  <c r="N511" i="2"/>
  <c r="AA523" i="2"/>
  <c r="X523" i="2"/>
  <c r="P523" i="2"/>
  <c r="H523" i="2"/>
  <c r="N523" i="2"/>
  <c r="V523" i="2"/>
  <c r="F523" i="2"/>
  <c r="R523" i="2"/>
  <c r="J527" i="2"/>
  <c r="T551" i="2"/>
  <c r="AB551" i="2"/>
  <c r="L551" i="2"/>
  <c r="D551" i="2"/>
  <c r="U565" i="2"/>
  <c r="AB591" i="2"/>
  <c r="Y591" i="2"/>
  <c r="I591" i="2"/>
  <c r="U591" i="2"/>
  <c r="E591" i="2"/>
  <c r="Q591" i="2"/>
  <c r="M591" i="2"/>
  <c r="L481" i="2"/>
  <c r="D481" i="2"/>
  <c r="O513" i="2"/>
  <c r="K513" i="2"/>
  <c r="Y533" i="2"/>
  <c r="Z533" i="2"/>
  <c r="R533" i="2"/>
  <c r="J533" i="2"/>
  <c r="D533" i="2"/>
  <c r="T533" i="2"/>
  <c r="H533" i="2"/>
  <c r="AB533" i="2"/>
  <c r="P533" i="2"/>
  <c r="F533" i="2"/>
  <c r="N533" i="2"/>
  <c r="X533" i="2"/>
  <c r="E533" i="2"/>
  <c r="Y473" i="2"/>
  <c r="V473" i="2"/>
  <c r="N473" i="2"/>
  <c r="F473" i="2"/>
  <c r="AB473" i="2"/>
  <c r="T473" i="2"/>
  <c r="D473" i="2"/>
  <c r="L473" i="2"/>
  <c r="R473" i="2"/>
  <c r="H477" i="2"/>
  <c r="T477" i="2"/>
  <c r="AA485" i="2"/>
  <c r="V485" i="2"/>
  <c r="N485" i="2"/>
  <c r="F485" i="2"/>
  <c r="L485" i="2"/>
  <c r="AB485" i="2"/>
  <c r="T485" i="2"/>
  <c r="D485" i="2"/>
  <c r="R485" i="2"/>
  <c r="W489" i="2"/>
  <c r="H493" i="2"/>
  <c r="X493" i="2"/>
  <c r="X497" i="2"/>
  <c r="L497" i="2"/>
  <c r="D497" i="2"/>
  <c r="J501" i="2"/>
  <c r="Z501" i="2"/>
  <c r="AB509" i="2"/>
  <c r="Y509" i="2"/>
  <c r="I509" i="2"/>
  <c r="E509" i="2"/>
  <c r="U509" i="2"/>
  <c r="F511" i="2"/>
  <c r="AA519" i="2"/>
  <c r="X519" i="2"/>
  <c r="P519" i="2"/>
  <c r="H519" i="2"/>
  <c r="V519" i="2"/>
  <c r="N519" i="2"/>
  <c r="F519" i="2"/>
  <c r="R519" i="2"/>
  <c r="D523" i="2"/>
  <c r="T523" i="2"/>
  <c r="R527" i="2"/>
  <c r="Z553" i="2"/>
  <c r="I553" i="2"/>
  <c r="Q553" i="2"/>
  <c r="M553" i="2"/>
  <c r="E553" i="2"/>
  <c r="AA539" i="2"/>
  <c r="V539" i="2"/>
  <c r="N539" i="2"/>
  <c r="F539" i="2"/>
  <c r="L539" i="2"/>
  <c r="X539" i="2"/>
  <c r="Y575" i="2"/>
  <c r="W575" i="2"/>
  <c r="O575" i="2"/>
  <c r="V581" i="2"/>
  <c r="AB581" i="2"/>
  <c r="L581" i="2"/>
  <c r="X581" i="2"/>
  <c r="H581" i="2"/>
  <c r="X589" i="2"/>
  <c r="T589" i="2"/>
  <c r="L589" i="2"/>
  <c r="O625" i="2"/>
  <c r="AA625" i="2"/>
  <c r="AB631" i="2"/>
  <c r="M631" i="2"/>
  <c r="Y631" i="2"/>
  <c r="I631" i="2"/>
  <c r="AA647" i="2"/>
  <c r="I647" i="2"/>
  <c r="Y647" i="2"/>
  <c r="E647" i="2"/>
  <c r="H483" i="2"/>
  <c r="X483" i="2"/>
  <c r="R499" i="2"/>
  <c r="Z499" i="2"/>
  <c r="J503" i="2"/>
  <c r="Z503" i="2"/>
  <c r="R517" i="2"/>
  <c r="Z521" i="2"/>
  <c r="J525" i="2"/>
  <c r="R525" i="2"/>
  <c r="X529" i="2"/>
  <c r="AA531" i="2"/>
  <c r="X531" i="2"/>
  <c r="P531" i="2"/>
  <c r="H531" i="2"/>
  <c r="V531" i="2"/>
  <c r="Y583" i="2"/>
  <c r="W583" i="2"/>
  <c r="O583" i="2"/>
  <c r="AB595" i="2"/>
  <c r="M595" i="2"/>
  <c r="Y595" i="2"/>
  <c r="I595" i="2"/>
  <c r="AB603" i="2"/>
  <c r="M603" i="2"/>
  <c r="Y603" i="2"/>
  <c r="I603" i="2"/>
  <c r="P483" i="2"/>
  <c r="J499" i="2"/>
  <c r="R503" i="2"/>
  <c r="J517" i="2"/>
  <c r="Z517" i="2"/>
  <c r="J521" i="2"/>
  <c r="R521" i="2"/>
  <c r="Z525" i="2"/>
  <c r="H529" i="2"/>
  <c r="P529" i="2"/>
  <c r="D531" i="2"/>
  <c r="N531" i="2"/>
  <c r="Z531" i="2"/>
  <c r="D539" i="2"/>
  <c r="P539" i="2"/>
  <c r="Z539" i="2"/>
  <c r="O549" i="2"/>
  <c r="AA549" i="2"/>
  <c r="AA559" i="2"/>
  <c r="S559" i="2"/>
  <c r="K563" i="2"/>
  <c r="Y573" i="2"/>
  <c r="I573" i="2"/>
  <c r="U573" i="2"/>
  <c r="E573" i="2"/>
  <c r="G575" i="2"/>
  <c r="D581" i="2"/>
  <c r="G583" i="2"/>
  <c r="D589" i="2"/>
  <c r="E595" i="2"/>
  <c r="E603" i="2"/>
  <c r="AB607" i="2"/>
  <c r="M607" i="2"/>
  <c r="Y607" i="2"/>
  <c r="I607" i="2"/>
  <c r="AB619" i="2"/>
  <c r="Y619" i="2"/>
  <c r="I619" i="2"/>
  <c r="U619" i="2"/>
  <c r="E619" i="2"/>
  <c r="AB623" i="2"/>
  <c r="Y623" i="2"/>
  <c r="I623" i="2"/>
  <c r="U623" i="2"/>
  <c r="E623" i="2"/>
  <c r="K625" i="2"/>
  <c r="E631" i="2"/>
  <c r="O641" i="2"/>
  <c r="AA641" i="2"/>
  <c r="K641" i="2"/>
  <c r="M647" i="2"/>
  <c r="J471" i="2"/>
  <c r="R471" i="2"/>
  <c r="Z471" i="2"/>
  <c r="J475" i="2"/>
  <c r="R475" i="2"/>
  <c r="Z475" i="2"/>
  <c r="K479" i="2"/>
  <c r="D483" i="2"/>
  <c r="J483" i="2"/>
  <c r="R483" i="2"/>
  <c r="Z483" i="2"/>
  <c r="J487" i="2"/>
  <c r="R487" i="2"/>
  <c r="Z487" i="2"/>
  <c r="D499" i="2"/>
  <c r="L499" i="2"/>
  <c r="T499" i="2"/>
  <c r="AB499" i="2"/>
  <c r="D503" i="2"/>
  <c r="L503" i="2"/>
  <c r="T503" i="2"/>
  <c r="AB503" i="2"/>
  <c r="D517" i="2"/>
  <c r="L517" i="2"/>
  <c r="T517" i="2"/>
  <c r="AB517" i="2"/>
  <c r="D521" i="2"/>
  <c r="L521" i="2"/>
  <c r="T521" i="2"/>
  <c r="AB521" i="2"/>
  <c r="D525" i="2"/>
  <c r="L525" i="2"/>
  <c r="T525" i="2"/>
  <c r="AB525" i="2"/>
  <c r="D529" i="2"/>
  <c r="J529" i="2"/>
  <c r="R529" i="2"/>
  <c r="Z529" i="2"/>
  <c r="F531" i="2"/>
  <c r="R531" i="2"/>
  <c r="AB531" i="2"/>
  <c r="AA535" i="2"/>
  <c r="V535" i="2"/>
  <c r="N535" i="2"/>
  <c r="F535" i="2"/>
  <c r="L535" i="2"/>
  <c r="X535" i="2"/>
  <c r="H539" i="2"/>
  <c r="R539" i="2"/>
  <c r="AB539" i="2"/>
  <c r="AA543" i="2"/>
  <c r="V543" i="2"/>
  <c r="N543" i="2"/>
  <c r="F543" i="2"/>
  <c r="L543" i="2"/>
  <c r="X543" i="2"/>
  <c r="K549" i="2"/>
  <c r="AB561" i="2"/>
  <c r="L561" i="2"/>
  <c r="T561" i="2"/>
  <c r="S563" i="2"/>
  <c r="M573" i="2"/>
  <c r="V577" i="2"/>
  <c r="AB577" i="2"/>
  <c r="L577" i="2"/>
  <c r="X577" i="2"/>
  <c r="H577" i="2"/>
  <c r="Y579" i="2"/>
  <c r="W579" i="2"/>
  <c r="O579" i="2"/>
  <c r="P581" i="2"/>
  <c r="V585" i="2"/>
  <c r="AB585" i="2"/>
  <c r="L585" i="2"/>
  <c r="X585" i="2"/>
  <c r="H585" i="2"/>
  <c r="Y587" i="2"/>
  <c r="W587" i="2"/>
  <c r="O587" i="2"/>
  <c r="AB589" i="2"/>
  <c r="AA593" i="2"/>
  <c r="W593" i="2"/>
  <c r="O593" i="2"/>
  <c r="Q595" i="2"/>
  <c r="Q603" i="2"/>
  <c r="E607" i="2"/>
  <c r="M619" i="2"/>
  <c r="M623" i="2"/>
  <c r="Q631" i="2"/>
  <c r="AB643" i="2"/>
  <c r="M643" i="2"/>
  <c r="Y643" i="2"/>
  <c r="I643" i="2"/>
  <c r="Q647" i="2"/>
  <c r="Q611" i="2"/>
  <c r="M615" i="2"/>
  <c r="M627" i="2"/>
  <c r="Q635" i="2"/>
  <c r="Q639" i="2"/>
  <c r="W649" i="2"/>
  <c r="H655" i="2"/>
  <c r="M655" i="2"/>
  <c r="R655" i="2"/>
  <c r="X655" i="2"/>
  <c r="L657" i="2"/>
  <c r="W657" i="2"/>
  <c r="J537" i="2"/>
  <c r="R537" i="2"/>
  <c r="Z537" i="2"/>
  <c r="J541" i="2"/>
  <c r="R541" i="2"/>
  <c r="Z541" i="2"/>
  <c r="Q545" i="2"/>
  <c r="Q569" i="2"/>
  <c r="U611" i="2"/>
  <c r="Q615" i="2"/>
  <c r="K617" i="2"/>
  <c r="Q627" i="2"/>
  <c r="U635" i="2"/>
  <c r="E639" i="2"/>
  <c r="U639" i="2"/>
  <c r="H651" i="2"/>
  <c r="M651" i="2"/>
  <c r="R651" i="2"/>
  <c r="X651" i="2"/>
  <c r="L653" i="2"/>
  <c r="W653" i="2"/>
  <c r="D655" i="2"/>
  <c r="I655" i="2"/>
  <c r="N655" i="2"/>
  <c r="T655" i="2"/>
  <c r="Y655" i="2"/>
  <c r="D657" i="2"/>
  <c r="O657" i="2"/>
  <c r="Z657" i="2"/>
  <c r="AB385" i="2"/>
  <c r="H331" i="2"/>
  <c r="F333" i="2"/>
  <c r="G335" i="2"/>
  <c r="E339" i="2"/>
  <c r="U339" i="2"/>
  <c r="F343" i="2"/>
  <c r="V343" i="2"/>
  <c r="K347" i="2"/>
  <c r="AA351" i="2"/>
  <c r="F361" i="2"/>
  <c r="P365" i="2"/>
  <c r="P369" i="2"/>
  <c r="U379" i="2"/>
  <c r="F385" i="2"/>
  <c r="D393" i="2"/>
  <c r="F395" i="2"/>
  <c r="V395" i="2"/>
  <c r="P397" i="2"/>
  <c r="G399" i="2"/>
  <c r="U399" i="2"/>
  <c r="V401" i="2"/>
  <c r="V403" i="2"/>
  <c r="E409" i="2"/>
  <c r="J411" i="2"/>
  <c r="D415" i="2"/>
  <c r="D419" i="2"/>
  <c r="E421" i="2"/>
  <c r="I423" i="2"/>
  <c r="Z425" i="2"/>
  <c r="Y427" i="2"/>
  <c r="Z429" i="2"/>
  <c r="Z437" i="2"/>
  <c r="AA443" i="2"/>
  <c r="Y445" i="2"/>
  <c r="P343" i="2"/>
  <c r="P331" i="2"/>
  <c r="J333" i="2"/>
  <c r="K335" i="2"/>
  <c r="L337" i="2"/>
  <c r="H339" i="2"/>
  <c r="X339" i="2"/>
  <c r="H343" i="2"/>
  <c r="X343" i="2"/>
  <c r="J359" i="2"/>
  <c r="Z359" i="2"/>
  <c r="N361" i="2"/>
  <c r="F365" i="2"/>
  <c r="V365" i="2"/>
  <c r="F369" i="2"/>
  <c r="V369" i="2"/>
  <c r="U373" i="2"/>
  <c r="G379" i="2"/>
  <c r="I383" i="2"/>
  <c r="L385" i="2"/>
  <c r="P389" i="2"/>
  <c r="I391" i="2"/>
  <c r="T393" i="2"/>
  <c r="L395" i="2"/>
  <c r="AB395" i="2"/>
  <c r="X397" i="2"/>
  <c r="I399" i="2"/>
  <c r="Y399" i="2"/>
  <c r="M409" i="2"/>
  <c r="Z411" i="2"/>
  <c r="L415" i="2"/>
  <c r="L419" i="2"/>
  <c r="G421" i="2"/>
  <c r="M423" i="2"/>
  <c r="AA335" i="2"/>
  <c r="P339" i="2"/>
  <c r="X331" i="2"/>
  <c r="Z333" i="2"/>
  <c r="O335" i="2"/>
  <c r="AB337" i="2"/>
  <c r="M339" i="2"/>
  <c r="N343" i="2"/>
  <c r="H353" i="2"/>
  <c r="L359" i="2"/>
  <c r="AB359" i="2"/>
  <c r="V361" i="2"/>
  <c r="H365" i="2"/>
  <c r="X365" i="2"/>
  <c r="H369" i="2"/>
  <c r="X369" i="2"/>
  <c r="I379" i="2"/>
  <c r="L381" i="2"/>
  <c r="U383" i="2"/>
  <c r="V385" i="2"/>
  <c r="F389" i="2"/>
  <c r="V389" i="2"/>
  <c r="U391" i="2"/>
  <c r="N395" i="2"/>
  <c r="O399" i="2"/>
  <c r="F403" i="2"/>
  <c r="U409" i="2"/>
  <c r="T419" i="2"/>
  <c r="O421" i="2"/>
  <c r="Y423" i="2"/>
  <c r="I427" i="2"/>
  <c r="I431" i="2"/>
  <c r="M435" i="2"/>
  <c r="I445" i="2"/>
  <c r="T329" i="2"/>
  <c r="D329" i="2"/>
  <c r="X329" i="2"/>
  <c r="H329" i="2"/>
  <c r="AB329" i="2"/>
  <c r="D323" i="2"/>
  <c r="M323" i="2"/>
  <c r="X323" i="2"/>
  <c r="U323" i="2"/>
  <c r="E323" i="2"/>
  <c r="P323" i="2"/>
  <c r="AB323" i="2"/>
  <c r="L323" i="2"/>
  <c r="H323" i="2"/>
  <c r="T323" i="2"/>
  <c r="L321" i="2"/>
  <c r="AB321" i="2"/>
  <c r="M317" i="2"/>
  <c r="P317" i="2"/>
  <c r="E317" i="2"/>
  <c r="U317" i="2"/>
  <c r="H317" i="2"/>
  <c r="X317" i="2"/>
  <c r="E311" i="2"/>
  <c r="U311" i="2"/>
  <c r="L311" i="2"/>
  <c r="AB311" i="2"/>
  <c r="M311" i="2"/>
  <c r="X309" i="2"/>
  <c r="AB309" i="2"/>
  <c r="H309" i="2"/>
  <c r="G307" i="2"/>
  <c r="AA307" i="2"/>
  <c r="K307" i="2"/>
  <c r="P303" i="2"/>
  <c r="E303" i="2"/>
  <c r="U303" i="2"/>
  <c r="H303" i="2"/>
  <c r="X303" i="2"/>
  <c r="L295" i="2"/>
  <c r="AB295" i="2"/>
  <c r="M295" i="2"/>
  <c r="D295" i="2"/>
  <c r="T295" i="2"/>
  <c r="O293" i="2"/>
  <c r="M291" i="2"/>
  <c r="D291" i="2"/>
  <c r="T291" i="2"/>
  <c r="E291" i="2"/>
  <c r="U291" i="2"/>
  <c r="L291" i="2"/>
  <c r="AB291" i="2"/>
  <c r="L289" i="2"/>
  <c r="X289" i="2"/>
  <c r="AB289" i="2"/>
  <c r="H281" i="2"/>
  <c r="T281" i="2"/>
  <c r="X281" i="2"/>
  <c r="O279" i="2"/>
  <c r="W279" i="2"/>
  <c r="T275" i="2"/>
  <c r="X275" i="2"/>
  <c r="D275" i="2"/>
  <c r="K273" i="2"/>
  <c r="H271" i="2"/>
  <c r="P271" i="2"/>
  <c r="X271" i="2"/>
  <c r="H265" i="2"/>
  <c r="X265" i="2"/>
  <c r="M265" i="2"/>
  <c r="P265" i="2"/>
  <c r="E261" i="2"/>
  <c r="P261" i="2"/>
  <c r="AB261" i="2"/>
  <c r="H261" i="2"/>
  <c r="T261" i="2"/>
  <c r="L261" i="2"/>
  <c r="U261" i="2"/>
  <c r="O259" i="2"/>
  <c r="H257" i="2"/>
  <c r="P257" i="2"/>
  <c r="E253" i="2"/>
  <c r="M253" i="2"/>
  <c r="U253" i="2"/>
  <c r="K249" i="2"/>
  <c r="O249" i="2"/>
  <c r="X243" i="2"/>
  <c r="H243" i="2"/>
  <c r="X241" i="2"/>
  <c r="AB241" i="2"/>
  <c r="H241" i="2"/>
  <c r="L241" i="2"/>
  <c r="AA239" i="2"/>
  <c r="G239" i="2"/>
  <c r="K239" i="2"/>
  <c r="P235" i="2"/>
  <c r="E235" i="2"/>
  <c r="U235" i="2"/>
  <c r="H235" i="2"/>
  <c r="X235" i="2"/>
  <c r="L233" i="2"/>
  <c r="T233" i="2"/>
  <c r="D233" i="2"/>
  <c r="X233" i="2"/>
  <c r="K227" i="2"/>
  <c r="Z225" i="2"/>
  <c r="F225" i="2"/>
  <c r="H223" i="2"/>
  <c r="I177" i="2"/>
  <c r="Q177" i="2"/>
  <c r="Y177" i="2"/>
  <c r="D177" i="2"/>
  <c r="L177" i="2"/>
  <c r="T177" i="2"/>
  <c r="AB177" i="2"/>
  <c r="E177" i="2"/>
  <c r="M177" i="2"/>
  <c r="U177" i="2"/>
  <c r="P175" i="2"/>
  <c r="D175" i="2"/>
  <c r="T175" i="2"/>
  <c r="H175" i="2"/>
  <c r="X175" i="2"/>
  <c r="L175" i="2"/>
  <c r="AB175" i="2"/>
  <c r="T679" i="2"/>
  <c r="D679" i="2"/>
  <c r="L679" i="2"/>
  <c r="E679" i="2"/>
  <c r="N679" i="2"/>
  <c r="Y679" i="2"/>
  <c r="I679" i="2"/>
  <c r="V679" i="2"/>
  <c r="F679" i="2"/>
  <c r="Q679" i="2"/>
  <c r="AB679" i="2"/>
  <c r="I1155" i="2"/>
  <c r="D1153" i="2"/>
  <c r="S1153" i="2"/>
  <c r="O1153" i="2"/>
  <c r="H1153" i="2"/>
  <c r="J1151" i="2"/>
  <c r="P1151" i="2"/>
  <c r="W1151" i="2"/>
  <c r="D1151" i="2"/>
  <c r="K1151" i="2"/>
  <c r="R1151" i="2"/>
  <c r="Z1151" i="2"/>
  <c r="F1151" i="2"/>
  <c r="L1151" i="2"/>
  <c r="T1151" i="2"/>
  <c r="AA1151" i="2"/>
  <c r="G1151" i="2"/>
  <c r="O1151" i="2"/>
  <c r="V1151" i="2"/>
  <c r="X1149" i="2"/>
  <c r="D1149" i="2"/>
  <c r="I1149" i="2"/>
  <c r="N1149" i="2"/>
  <c r="T1149" i="2"/>
  <c r="Y1149" i="2"/>
  <c r="H1149" i="2"/>
  <c r="R1149" i="2"/>
  <c r="E1149" i="2"/>
  <c r="J1149" i="2"/>
  <c r="P1149" i="2"/>
  <c r="U1149" i="2"/>
  <c r="Z1149" i="2"/>
  <c r="M1149" i="2"/>
  <c r="F1149" i="2"/>
  <c r="L1149" i="2"/>
  <c r="Q1149" i="2"/>
  <c r="V1149" i="2"/>
  <c r="AB1149" i="2"/>
  <c r="O1147" i="2"/>
  <c r="K1145" i="2"/>
  <c r="L1141" i="2"/>
  <c r="W1141" i="2"/>
  <c r="F1141" i="2"/>
  <c r="P1141" i="2"/>
  <c r="AA1141" i="2"/>
  <c r="G1141" i="2"/>
  <c r="R1141" i="2"/>
  <c r="AB1141" i="2"/>
  <c r="K1141" i="2"/>
  <c r="H1139" i="2"/>
  <c r="M1139" i="2"/>
  <c r="R1139" i="2"/>
  <c r="X1139" i="2"/>
  <c r="D1139" i="2"/>
  <c r="I1139" i="2"/>
  <c r="N1139" i="2"/>
  <c r="T1139" i="2"/>
  <c r="Y1139" i="2"/>
  <c r="E1139" i="2"/>
  <c r="J1139" i="2"/>
  <c r="P1139" i="2"/>
  <c r="U1139" i="2"/>
  <c r="Z1139" i="2"/>
  <c r="F1139" i="2"/>
  <c r="L1139" i="2"/>
  <c r="Q1139" i="2"/>
  <c r="V1139" i="2"/>
  <c r="AB1139" i="2"/>
  <c r="E1135" i="2"/>
  <c r="J1135" i="2"/>
  <c r="P1135" i="2"/>
  <c r="U1135" i="2"/>
  <c r="Z1135" i="2"/>
  <c r="F1135" i="2"/>
  <c r="L1135" i="2"/>
  <c r="Q1135" i="2"/>
  <c r="V1135" i="2"/>
  <c r="AB1135" i="2"/>
  <c r="H1135" i="2"/>
  <c r="M1135" i="2"/>
  <c r="R1135" i="2"/>
  <c r="X1135" i="2"/>
  <c r="D1135" i="2"/>
  <c r="I1135" i="2"/>
  <c r="N1135" i="2"/>
  <c r="T1135" i="2"/>
  <c r="Y1135" i="2"/>
  <c r="W1133" i="2"/>
  <c r="F1133" i="2"/>
  <c r="O1133" i="2"/>
  <c r="Z1133" i="2"/>
  <c r="G1133" i="2"/>
  <c r="R1133" i="2"/>
  <c r="N1133" i="2"/>
  <c r="J1133" i="2"/>
  <c r="R1131" i="2"/>
  <c r="D1131" i="2"/>
  <c r="I1131" i="2"/>
  <c r="N1131" i="2"/>
  <c r="T1131" i="2"/>
  <c r="Y1131" i="2"/>
  <c r="M1131" i="2"/>
  <c r="E1131" i="2"/>
  <c r="J1131" i="2"/>
  <c r="P1131" i="2"/>
  <c r="U1131" i="2"/>
  <c r="Z1131" i="2"/>
  <c r="H1131" i="2"/>
  <c r="X1131" i="2"/>
  <c r="F1131" i="2"/>
  <c r="L1131" i="2"/>
  <c r="Q1131" i="2"/>
  <c r="V1131" i="2"/>
  <c r="AB1131" i="2"/>
  <c r="O1129" i="2"/>
  <c r="R1129" i="2"/>
  <c r="G1129" i="2"/>
  <c r="W1129" i="2"/>
  <c r="J1129" i="2"/>
  <c r="H1127" i="2"/>
  <c r="X1127" i="2"/>
  <c r="I1127" i="2"/>
  <c r="Y1127" i="2"/>
  <c r="F1127" i="2"/>
  <c r="L1127" i="2"/>
  <c r="Q1127" i="2"/>
  <c r="V1127" i="2"/>
  <c r="AB1127" i="2"/>
  <c r="M1127" i="2"/>
  <c r="R1127" i="2"/>
  <c r="D1127" i="2"/>
  <c r="N1127" i="2"/>
  <c r="T1127" i="2"/>
  <c r="E1127" i="2"/>
  <c r="J1127" i="2"/>
  <c r="P1127" i="2"/>
  <c r="U1127" i="2"/>
  <c r="Z1127" i="2"/>
  <c r="J1125" i="2"/>
  <c r="F1123" i="2"/>
  <c r="L1123" i="2"/>
  <c r="Q1123" i="2"/>
  <c r="V1123" i="2"/>
  <c r="AB1123" i="2"/>
  <c r="H1123" i="2"/>
  <c r="M1123" i="2"/>
  <c r="R1123" i="2"/>
  <c r="X1123" i="2"/>
  <c r="D1123" i="2"/>
  <c r="I1123" i="2"/>
  <c r="N1123" i="2"/>
  <c r="T1123" i="2"/>
  <c r="Y1123" i="2"/>
  <c r="E1123" i="2"/>
  <c r="J1123" i="2"/>
  <c r="P1123" i="2"/>
  <c r="U1123" i="2"/>
  <c r="Z1123" i="2"/>
  <c r="AA1121" i="2"/>
  <c r="K1121" i="2"/>
  <c r="F1119" i="2"/>
  <c r="L1119" i="2"/>
  <c r="Q1119" i="2"/>
  <c r="V1119" i="2"/>
  <c r="AB1119" i="2"/>
  <c r="H1119" i="2"/>
  <c r="M1119" i="2"/>
  <c r="R1119" i="2"/>
  <c r="X1119" i="2"/>
  <c r="D1119" i="2"/>
  <c r="I1119" i="2"/>
  <c r="N1119" i="2"/>
  <c r="T1119" i="2"/>
  <c r="Y1119" i="2"/>
  <c r="E1119" i="2"/>
  <c r="J1119" i="2"/>
  <c r="P1119" i="2"/>
  <c r="U1119" i="2"/>
  <c r="Z1119" i="2"/>
  <c r="J1117" i="2"/>
  <c r="V1117" i="2"/>
  <c r="N1117" i="2"/>
  <c r="F1115" i="2"/>
  <c r="L1115" i="2"/>
  <c r="Q1115" i="2"/>
  <c r="V1115" i="2"/>
  <c r="AB1115" i="2"/>
  <c r="H1115" i="2"/>
  <c r="M1115" i="2"/>
  <c r="R1115" i="2"/>
  <c r="X1115" i="2"/>
  <c r="G1113" i="2"/>
  <c r="W1113" i="2"/>
  <c r="R1113" i="2"/>
  <c r="J1113" i="2"/>
  <c r="Z1113" i="2"/>
  <c r="H1111" i="2"/>
  <c r="M1111" i="2"/>
  <c r="R1111" i="2"/>
  <c r="X1111" i="2"/>
  <c r="D1111" i="2"/>
  <c r="I1111" i="2"/>
  <c r="N1111" i="2"/>
  <c r="T1111" i="2"/>
  <c r="Y1111" i="2"/>
  <c r="E1111" i="2"/>
  <c r="J1111" i="2"/>
  <c r="P1111" i="2"/>
  <c r="U1111" i="2"/>
  <c r="Z1111" i="2"/>
  <c r="F1111" i="2"/>
  <c r="L1111" i="2"/>
  <c r="Q1111" i="2"/>
  <c r="V1111" i="2"/>
  <c r="AB1111" i="2"/>
  <c r="R1109" i="2"/>
  <c r="F1107" i="2"/>
  <c r="Q1107" i="2"/>
  <c r="I1107" i="2"/>
  <c r="U1107" i="2"/>
  <c r="M1107" i="2"/>
  <c r="L1103" i="2"/>
  <c r="D1103" i="2"/>
  <c r="O1103" i="2"/>
  <c r="X1103" i="2"/>
  <c r="G1103" i="2"/>
  <c r="P1103" i="2"/>
  <c r="AB1103" i="2"/>
  <c r="W1103" i="2"/>
  <c r="H1103" i="2"/>
  <c r="H1143" i="2"/>
  <c r="M1143" i="2"/>
  <c r="R1143" i="2"/>
  <c r="X1143" i="2"/>
  <c r="D1143" i="2"/>
  <c r="I1143" i="2"/>
  <c r="N1143" i="2"/>
  <c r="T1143" i="2"/>
  <c r="Y1143" i="2"/>
  <c r="E1143" i="2"/>
  <c r="J1143" i="2"/>
  <c r="P1143" i="2"/>
  <c r="U1143" i="2"/>
  <c r="Z1143" i="2"/>
  <c r="F1143" i="2"/>
  <c r="L1143" i="2"/>
  <c r="Q1143" i="2"/>
  <c r="V1143" i="2"/>
  <c r="AB1143" i="2"/>
  <c r="J1101" i="2"/>
  <c r="R1101" i="2"/>
  <c r="H1099" i="2"/>
  <c r="M1099" i="2"/>
  <c r="R1099" i="2"/>
  <c r="X1099" i="2"/>
  <c r="D1099" i="2"/>
  <c r="I1099" i="2"/>
  <c r="N1099" i="2"/>
  <c r="T1099" i="2"/>
  <c r="Y1099" i="2"/>
  <c r="E1099" i="2"/>
  <c r="J1099" i="2"/>
  <c r="P1099" i="2"/>
  <c r="U1099" i="2"/>
  <c r="Z1099" i="2"/>
  <c r="F1099" i="2"/>
  <c r="L1099" i="2"/>
  <c r="Q1099" i="2"/>
  <c r="V1099" i="2"/>
  <c r="AB1099" i="2"/>
  <c r="N1095" i="2"/>
  <c r="Q1095" i="2"/>
  <c r="F1095" i="2"/>
  <c r="M1001" i="2"/>
  <c r="M1002" i="2" s="1"/>
  <c r="W1001" i="2"/>
  <c r="W1002" i="2" s="1"/>
  <c r="F1001" i="2"/>
  <c r="Q1001" i="2"/>
  <c r="Q1002" i="2" s="1"/>
  <c r="AA1001" i="2"/>
  <c r="AA1002" i="2" s="1"/>
  <c r="G1001" i="2"/>
  <c r="F997" i="2"/>
  <c r="G997" i="2"/>
  <c r="J997" i="2"/>
  <c r="I711" i="2"/>
  <c r="W711" i="2"/>
  <c r="M711" i="2"/>
  <c r="Z711" i="2"/>
  <c r="I709" i="2"/>
  <c r="X709" i="2"/>
  <c r="P707" i="2"/>
  <c r="N705" i="2"/>
  <c r="F705" i="2"/>
  <c r="Y705" i="2"/>
  <c r="F703" i="2"/>
  <c r="N703" i="2"/>
  <c r="U703" i="2"/>
  <c r="AB703" i="2"/>
  <c r="I703" i="2"/>
  <c r="P703" i="2"/>
  <c r="E701" i="2"/>
  <c r="L701" i="2"/>
  <c r="T701" i="2"/>
  <c r="AA701" i="2"/>
  <c r="G701" i="2"/>
  <c r="O701" i="2"/>
  <c r="U701" i="2"/>
  <c r="AB701" i="2"/>
  <c r="I701" i="2"/>
  <c r="P701" i="2"/>
  <c r="H699" i="2"/>
  <c r="AA699" i="2"/>
  <c r="L699" i="2"/>
  <c r="K697" i="2"/>
  <c r="Y697" i="2"/>
  <c r="T695" i="2"/>
  <c r="F695" i="2"/>
  <c r="I695" i="2"/>
  <c r="AB695" i="2"/>
  <c r="X695" i="2"/>
  <c r="I693" i="2"/>
  <c r="T693" i="2"/>
  <c r="D693" i="2"/>
  <c r="L693" i="2"/>
  <c r="W693" i="2"/>
  <c r="E693" i="2"/>
  <c r="O693" i="2"/>
  <c r="S689" i="2"/>
  <c r="H689" i="2"/>
  <c r="G687" i="2"/>
  <c r="R687" i="2"/>
  <c r="J687" i="2"/>
  <c r="U687" i="2"/>
  <c r="M687" i="2"/>
  <c r="W687" i="2"/>
  <c r="P685" i="2"/>
  <c r="D685" i="2"/>
  <c r="K685" i="2"/>
  <c r="Q685" i="2"/>
  <c r="AB685" i="2"/>
  <c r="I685" i="2"/>
  <c r="E685" i="2"/>
  <c r="L685" i="2"/>
  <c r="T685" i="2"/>
  <c r="Y685" i="2"/>
  <c r="G685" i="2"/>
  <c r="O685" i="2"/>
  <c r="W685" i="2"/>
  <c r="P683" i="2"/>
  <c r="V683" i="2"/>
  <c r="F683" i="2"/>
  <c r="AA683" i="2"/>
  <c r="K683" i="2"/>
  <c r="N681" i="2"/>
  <c r="E677" i="2"/>
  <c r="L677" i="2"/>
  <c r="T677" i="2"/>
  <c r="G677" i="2"/>
  <c r="O677" i="2"/>
  <c r="W677" i="2"/>
  <c r="I677" i="2"/>
  <c r="P677" i="2"/>
  <c r="V673" i="2"/>
  <c r="F673" i="2"/>
  <c r="AA673" i="2"/>
  <c r="K673" i="2"/>
  <c r="Q673" i="2"/>
  <c r="V671" i="2"/>
  <c r="F671" i="2"/>
  <c r="Q671" i="2"/>
  <c r="AB671" i="2"/>
  <c r="L671" i="2"/>
  <c r="D671" i="2"/>
  <c r="N671" i="2"/>
  <c r="Y671" i="2"/>
  <c r="I671" i="2"/>
  <c r="T671" i="2"/>
  <c r="L979" i="2"/>
  <c r="L988" i="2" s="1"/>
  <c r="W979" i="2"/>
  <c r="F979" i="2"/>
  <c r="F988" i="2" s="1"/>
  <c r="P979" i="2"/>
  <c r="H977" i="2"/>
  <c r="M977" i="2"/>
  <c r="R977" i="2"/>
  <c r="R988" i="2" s="1"/>
  <c r="X977" i="2"/>
  <c r="D977" i="2"/>
  <c r="I977" i="2"/>
  <c r="N977" i="2"/>
  <c r="T977" i="2"/>
  <c r="Y977" i="2"/>
  <c r="E977" i="2"/>
  <c r="J977" i="2"/>
  <c r="P977" i="2"/>
  <c r="P988" i="2" s="1"/>
  <c r="U977" i="2"/>
  <c r="Z977" i="2"/>
  <c r="M967" i="2"/>
  <c r="F967" i="2"/>
  <c r="AA967" i="2"/>
  <c r="G967" i="2"/>
  <c r="R967" i="2"/>
  <c r="W967" i="2"/>
  <c r="Q967" i="2"/>
  <c r="K967" i="2"/>
  <c r="W965" i="2"/>
  <c r="E965" i="2"/>
  <c r="P965" i="2"/>
  <c r="AA965" i="2"/>
  <c r="L965" i="2"/>
  <c r="G965" i="2"/>
  <c r="Q965" i="2"/>
  <c r="F963" i="2"/>
  <c r="M963" i="2"/>
  <c r="U963" i="2"/>
  <c r="AA963" i="2"/>
  <c r="G963" i="2"/>
  <c r="O963" i="2"/>
  <c r="V963" i="2"/>
  <c r="J963" i="2"/>
  <c r="Q963" i="2"/>
  <c r="W963" i="2"/>
  <c r="E963" i="2"/>
  <c r="K963" i="2"/>
  <c r="R963" i="2"/>
  <c r="I961" i="2"/>
  <c r="P961" i="2"/>
  <c r="W961" i="2"/>
  <c r="D961" i="2"/>
  <c r="K961" i="2"/>
  <c r="Q961" i="2"/>
  <c r="S953" i="2"/>
  <c r="G953" i="2"/>
  <c r="AB953" i="2"/>
  <c r="H953" i="2"/>
  <c r="K951" i="2"/>
  <c r="V951" i="2"/>
  <c r="M951" i="2"/>
  <c r="L949" i="2"/>
  <c r="Q947" i="2"/>
  <c r="E947" i="2"/>
  <c r="K947" i="2"/>
  <c r="R947" i="2"/>
  <c r="Z947" i="2"/>
  <c r="J947" i="2"/>
  <c r="W947" i="2"/>
  <c r="F947" i="2"/>
  <c r="M947" i="2"/>
  <c r="U947" i="2"/>
  <c r="G945" i="2"/>
  <c r="O945" i="2"/>
  <c r="U945" i="2"/>
  <c r="AB945" i="2"/>
  <c r="I945" i="2"/>
  <c r="P945" i="2"/>
  <c r="D945" i="2"/>
  <c r="K945" i="2"/>
  <c r="Q945" i="2"/>
  <c r="Y945" i="2"/>
  <c r="W945" i="2"/>
  <c r="E945" i="2"/>
  <c r="L945" i="2"/>
  <c r="T945" i="2"/>
  <c r="F943" i="2"/>
  <c r="P943" i="2"/>
  <c r="R943" i="2"/>
  <c r="AA943" i="2"/>
  <c r="G943" i="2"/>
  <c r="AB943" i="2"/>
  <c r="R939" i="2"/>
  <c r="F939" i="2"/>
  <c r="AB939" i="2"/>
  <c r="H939" i="2"/>
  <c r="L937" i="2"/>
  <c r="O935" i="2"/>
  <c r="S935" i="2"/>
  <c r="H935" i="2"/>
  <c r="T935" i="2"/>
  <c r="D935" i="2"/>
  <c r="J935" i="2"/>
  <c r="V931" i="2"/>
  <c r="D931" i="2"/>
  <c r="J931" i="2"/>
  <c r="Q931" i="2"/>
  <c r="Y931" i="2"/>
  <c r="I931" i="2"/>
  <c r="E931" i="2"/>
  <c r="L931" i="2"/>
  <c r="T931" i="2"/>
  <c r="Z931" i="2"/>
  <c r="P931" i="2"/>
  <c r="F931" i="2"/>
  <c r="N931" i="2"/>
  <c r="U931" i="2"/>
  <c r="E933" i="2"/>
  <c r="Z933" i="2"/>
  <c r="I933" i="2"/>
  <c r="O957" i="2"/>
  <c r="D957" i="2"/>
  <c r="S957" i="2"/>
  <c r="H957" i="2"/>
  <c r="G929" i="2"/>
  <c r="O929" i="2"/>
  <c r="U929" i="2"/>
  <c r="AB929" i="2"/>
  <c r="I929" i="2"/>
  <c r="P929" i="2"/>
  <c r="F919" i="2"/>
  <c r="L919" i="2"/>
  <c r="Q919" i="2"/>
  <c r="V919" i="2"/>
  <c r="AB919" i="2"/>
  <c r="H919" i="2"/>
  <c r="M919" i="2"/>
  <c r="R919" i="2"/>
  <c r="X919" i="2"/>
  <c r="G917" i="2"/>
  <c r="O917" i="2"/>
  <c r="V917" i="2"/>
  <c r="AB917" i="2"/>
  <c r="J917" i="2"/>
  <c r="P917" i="2"/>
  <c r="F915" i="2"/>
  <c r="L915" i="2"/>
  <c r="Q915" i="2"/>
  <c r="V915" i="2"/>
  <c r="AB915" i="2"/>
  <c r="H915" i="2"/>
  <c r="M915" i="2"/>
  <c r="R915" i="2"/>
  <c r="X915" i="2"/>
  <c r="K913" i="2"/>
  <c r="O911" i="2"/>
  <c r="AA911" i="2"/>
  <c r="E911" i="2"/>
  <c r="E909" i="2"/>
  <c r="F909" i="2"/>
  <c r="Q909" i="2"/>
  <c r="AB909" i="2"/>
  <c r="J909" i="2"/>
  <c r="U909" i="2"/>
  <c r="L909" i="2"/>
  <c r="W907" i="2"/>
  <c r="AA907" i="2"/>
  <c r="G907" i="2"/>
  <c r="Q907" i="2"/>
  <c r="AB907" i="2"/>
  <c r="L907" i="2"/>
  <c r="E907" i="2"/>
  <c r="P907" i="2"/>
  <c r="K907" i="2"/>
  <c r="M893" i="2"/>
  <c r="W893" i="2"/>
  <c r="F893" i="2"/>
  <c r="Q893" i="2"/>
  <c r="K891" i="2"/>
  <c r="U891" i="2"/>
  <c r="L891" i="2"/>
  <c r="J889" i="2"/>
  <c r="Q889" i="2"/>
  <c r="W889" i="2"/>
  <c r="K889" i="2"/>
  <c r="Z889" i="2"/>
  <c r="F889" i="2"/>
  <c r="M889" i="2"/>
  <c r="U889" i="2"/>
  <c r="AA889" i="2"/>
  <c r="E889" i="2"/>
  <c r="R889" i="2"/>
  <c r="G889" i="2"/>
  <c r="O889" i="2"/>
  <c r="I887" i="2"/>
  <c r="P887" i="2"/>
  <c r="S885" i="2"/>
  <c r="E885" i="2"/>
  <c r="Z885" i="2"/>
  <c r="G879" i="2"/>
  <c r="O879" i="2"/>
  <c r="V879" i="2"/>
  <c r="J879" i="2"/>
  <c r="Q879" i="2"/>
  <c r="E877" i="2"/>
  <c r="L877" i="2"/>
  <c r="T877" i="2"/>
  <c r="AA877" i="2"/>
  <c r="G877" i="2"/>
  <c r="O877" i="2"/>
  <c r="U877" i="2"/>
  <c r="AB877" i="2"/>
  <c r="I877" i="2"/>
  <c r="P877" i="2"/>
  <c r="H207" i="2"/>
  <c r="M207" i="2"/>
  <c r="R207" i="2"/>
  <c r="X207" i="2"/>
  <c r="D207" i="2"/>
  <c r="I207" i="2"/>
  <c r="N207" i="2"/>
  <c r="T207" i="2"/>
  <c r="Y207" i="2"/>
  <c r="P205" i="2"/>
  <c r="D205" i="2"/>
  <c r="T205" i="2"/>
  <c r="H201" i="2"/>
  <c r="P201" i="2"/>
  <c r="X201" i="2"/>
  <c r="I201" i="2"/>
  <c r="Q201" i="2"/>
  <c r="Y201" i="2"/>
  <c r="F197" i="2"/>
  <c r="L197" i="2"/>
  <c r="Q197" i="2"/>
  <c r="V197" i="2"/>
  <c r="AB197" i="2"/>
  <c r="H197" i="2"/>
  <c r="M197" i="2"/>
  <c r="R197" i="2"/>
  <c r="X197" i="2"/>
  <c r="H199" i="2"/>
  <c r="X199" i="2"/>
  <c r="P199" i="2"/>
  <c r="D199" i="2"/>
  <c r="T199" i="2"/>
  <c r="P195" i="2"/>
  <c r="D195" i="2"/>
  <c r="T195" i="2"/>
  <c r="H193" i="2"/>
  <c r="M193" i="2"/>
  <c r="R193" i="2"/>
  <c r="X193" i="2"/>
  <c r="D193" i="2"/>
  <c r="I193" i="2"/>
  <c r="N193" i="2"/>
  <c r="T193" i="2"/>
  <c r="Y193" i="2"/>
  <c r="P191" i="2"/>
  <c r="D191" i="2"/>
  <c r="T191" i="2"/>
  <c r="H187" i="2"/>
  <c r="X187" i="2"/>
  <c r="P187" i="2"/>
  <c r="D187" i="2"/>
  <c r="T187" i="2"/>
  <c r="L187" i="2"/>
  <c r="AB187" i="2"/>
  <c r="F189" i="2"/>
  <c r="L189" i="2"/>
  <c r="Q189" i="2"/>
  <c r="V189" i="2"/>
  <c r="AB189" i="2"/>
  <c r="H189" i="2"/>
  <c r="M189" i="2"/>
  <c r="R189" i="2"/>
  <c r="X189" i="2"/>
  <c r="D189" i="2"/>
  <c r="I189" i="2"/>
  <c r="N189" i="2"/>
  <c r="T189" i="2"/>
  <c r="Y189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45" i="2"/>
  <c r="E445" i="2"/>
  <c r="U445" i="2"/>
  <c r="K443" i="2"/>
  <c r="J441" i="2"/>
  <c r="Z441" i="2"/>
  <c r="E439" i="2"/>
  <c r="U439" i="2"/>
  <c r="I439" i="2"/>
  <c r="Y439" i="2"/>
  <c r="Q439" i="2"/>
  <c r="M439" i="2"/>
  <c r="E435" i="2"/>
  <c r="U435" i="2"/>
  <c r="Q435" i="2"/>
  <c r="I435" i="2"/>
  <c r="Y435" i="2"/>
  <c r="J433" i="2"/>
  <c r="M431" i="2"/>
  <c r="Q431" i="2"/>
  <c r="E431" i="2"/>
  <c r="U431" i="2"/>
  <c r="Q427" i="2"/>
  <c r="E427" i="2"/>
  <c r="U427" i="2"/>
  <c r="J425" i="2"/>
  <c r="Q423" i="2"/>
  <c r="E423" i="2"/>
  <c r="U423" i="2"/>
  <c r="W421" i="2"/>
  <c r="AB419" i="2"/>
  <c r="O417" i="2"/>
  <c r="U417" i="2"/>
  <c r="G417" i="2"/>
  <c r="W417" i="2"/>
  <c r="E417" i="2"/>
  <c r="M417" i="2"/>
  <c r="T415" i="2"/>
  <c r="AB415" i="2"/>
  <c r="J407" i="2"/>
  <c r="R407" i="2"/>
  <c r="Z407" i="2"/>
  <c r="D407" i="2"/>
  <c r="L407" i="2"/>
  <c r="T407" i="2"/>
  <c r="AB407" i="2"/>
  <c r="F407" i="2"/>
  <c r="N407" i="2"/>
  <c r="V407" i="2"/>
  <c r="H407" i="2"/>
  <c r="P407" i="2"/>
  <c r="X407" i="2"/>
  <c r="J405" i="2"/>
  <c r="R405" i="2"/>
  <c r="Z405" i="2"/>
  <c r="D405" i="2"/>
  <c r="L405" i="2"/>
  <c r="T405" i="2"/>
  <c r="AB405" i="2"/>
  <c r="F405" i="2"/>
  <c r="N405" i="2"/>
  <c r="V405" i="2"/>
  <c r="H405" i="2"/>
  <c r="P405" i="2"/>
  <c r="X405" i="2"/>
  <c r="H403" i="2"/>
  <c r="P403" i="2"/>
  <c r="X403" i="2"/>
  <c r="J403" i="2"/>
  <c r="R403" i="2"/>
  <c r="Z403" i="2"/>
  <c r="D403" i="2"/>
  <c r="L403" i="2"/>
  <c r="T403" i="2"/>
  <c r="AB403" i="2"/>
  <c r="L401" i="2"/>
  <c r="AB401" i="2"/>
  <c r="N401" i="2"/>
  <c r="D401" i="2"/>
  <c r="T401" i="2"/>
  <c r="M399" i="2"/>
  <c r="Z397" i="2"/>
  <c r="D397" i="2"/>
  <c r="T397" i="2"/>
  <c r="AB397" i="2"/>
  <c r="J397" i="2"/>
  <c r="R397" i="2"/>
  <c r="L397" i="2"/>
  <c r="F397" i="2"/>
  <c r="N397" i="2"/>
  <c r="V397" i="2"/>
  <c r="H395" i="2"/>
  <c r="P395" i="2"/>
  <c r="X395" i="2"/>
  <c r="J395" i="2"/>
  <c r="R395" i="2"/>
  <c r="Z395" i="2"/>
  <c r="F393" i="2"/>
  <c r="V393" i="2"/>
  <c r="L393" i="2"/>
  <c r="AB393" i="2"/>
  <c r="N393" i="2"/>
  <c r="M391" i="2"/>
  <c r="W391" i="2"/>
  <c r="E391" i="2"/>
  <c r="O391" i="2"/>
  <c r="Y391" i="2"/>
  <c r="G391" i="2"/>
  <c r="J389" i="2"/>
  <c r="R389" i="2"/>
  <c r="Z389" i="2"/>
  <c r="D389" i="2"/>
  <c r="L389" i="2"/>
  <c r="T389" i="2"/>
  <c r="AB389" i="2"/>
  <c r="J387" i="2"/>
  <c r="R387" i="2"/>
  <c r="D387" i="2"/>
  <c r="T387" i="2"/>
  <c r="F387" i="2"/>
  <c r="N387" i="2"/>
  <c r="V387" i="2"/>
  <c r="Z387" i="2"/>
  <c r="L387" i="2"/>
  <c r="AB387" i="2"/>
  <c r="H387" i="2"/>
  <c r="P387" i="2"/>
  <c r="X387" i="2"/>
  <c r="N385" i="2"/>
  <c r="D385" i="2"/>
  <c r="T385" i="2"/>
  <c r="M383" i="2"/>
  <c r="W383" i="2"/>
  <c r="E383" i="2"/>
  <c r="O383" i="2"/>
  <c r="Y383" i="2"/>
  <c r="G383" i="2"/>
  <c r="D381" i="2"/>
  <c r="T381" i="2"/>
  <c r="N381" i="2"/>
  <c r="F381" i="2"/>
  <c r="V381" i="2"/>
  <c r="M379" i="2"/>
  <c r="W379" i="2"/>
  <c r="E379" i="2"/>
  <c r="O379" i="2"/>
  <c r="J377" i="2"/>
  <c r="Z377" i="2"/>
  <c r="D377" i="2"/>
  <c r="T377" i="2"/>
  <c r="F377" i="2"/>
  <c r="N377" i="2"/>
  <c r="V377" i="2"/>
  <c r="R377" i="2"/>
  <c r="L377" i="2"/>
  <c r="AB377" i="2"/>
  <c r="H377" i="2"/>
  <c r="P377" i="2"/>
  <c r="X377" i="2"/>
  <c r="E373" i="2"/>
  <c r="M373" i="2"/>
  <c r="J371" i="2"/>
  <c r="Z371" i="2"/>
  <c r="L371" i="2"/>
  <c r="T371" i="2"/>
  <c r="F371" i="2"/>
  <c r="N371" i="2"/>
  <c r="V371" i="2"/>
  <c r="R371" i="2"/>
  <c r="D371" i="2"/>
  <c r="AB371" i="2"/>
  <c r="H371" i="2"/>
  <c r="P371" i="2"/>
  <c r="X371" i="2"/>
  <c r="J369" i="2"/>
  <c r="R369" i="2"/>
  <c r="Z369" i="2"/>
  <c r="D369" i="2"/>
  <c r="L369" i="2"/>
  <c r="T369" i="2"/>
  <c r="AB369" i="2"/>
  <c r="J367" i="2"/>
  <c r="Z367" i="2"/>
  <c r="D367" i="2"/>
  <c r="AB367" i="2"/>
  <c r="F367" i="2"/>
  <c r="N367" i="2"/>
  <c r="V367" i="2"/>
  <c r="R367" i="2"/>
  <c r="L367" i="2"/>
  <c r="T367" i="2"/>
  <c r="H367" i="2"/>
  <c r="P367" i="2"/>
  <c r="X367" i="2"/>
  <c r="J365" i="2"/>
  <c r="R365" i="2"/>
  <c r="Z365" i="2"/>
  <c r="D365" i="2"/>
  <c r="L365" i="2"/>
  <c r="T365" i="2"/>
  <c r="AB365" i="2"/>
  <c r="J363" i="2"/>
  <c r="Z363" i="2"/>
  <c r="L363" i="2"/>
  <c r="T363" i="2"/>
  <c r="F363" i="2"/>
  <c r="N363" i="2"/>
  <c r="V363" i="2"/>
  <c r="R363" i="2"/>
  <c r="D363" i="2"/>
  <c r="AB363" i="2"/>
  <c r="H363" i="2"/>
  <c r="P363" i="2"/>
  <c r="X363" i="2"/>
  <c r="H361" i="2"/>
  <c r="P361" i="2"/>
  <c r="X361" i="2"/>
  <c r="J361" i="2"/>
  <c r="R361" i="2"/>
  <c r="Z361" i="2"/>
  <c r="D361" i="2"/>
  <c r="L361" i="2"/>
  <c r="T361" i="2"/>
  <c r="AB361" i="2"/>
  <c r="F359" i="2"/>
  <c r="N359" i="2"/>
  <c r="V359" i="2"/>
  <c r="H359" i="2"/>
  <c r="P359" i="2"/>
  <c r="X359" i="2"/>
  <c r="V357" i="2"/>
  <c r="X357" i="2"/>
  <c r="F357" i="2"/>
  <c r="P357" i="2"/>
  <c r="AB357" i="2"/>
  <c r="L357" i="2"/>
  <c r="D357" i="2"/>
  <c r="N357" i="2"/>
  <c r="H357" i="2"/>
  <c r="K355" i="2"/>
  <c r="V353" i="2"/>
  <c r="D353" i="2"/>
  <c r="N353" i="2"/>
  <c r="X353" i="2"/>
  <c r="L353" i="2"/>
  <c r="F353" i="2"/>
  <c r="P353" i="2"/>
  <c r="F349" i="2"/>
  <c r="P349" i="2"/>
  <c r="AB349" i="2"/>
  <c r="H349" i="2"/>
  <c r="T349" i="2"/>
  <c r="L349" i="2"/>
  <c r="V349" i="2"/>
  <c r="D349" i="2"/>
  <c r="N349" i="2"/>
  <c r="R345" i="2"/>
  <c r="D345" i="2"/>
  <c r="AB345" i="2"/>
  <c r="F345" i="2"/>
  <c r="N345" i="2"/>
  <c r="V345" i="2"/>
  <c r="J345" i="2"/>
  <c r="Z345" i="2"/>
  <c r="L345" i="2"/>
  <c r="T345" i="2"/>
  <c r="H345" i="2"/>
  <c r="P345" i="2"/>
  <c r="X345" i="2"/>
  <c r="J343" i="2"/>
  <c r="R343" i="2"/>
  <c r="Z343" i="2"/>
  <c r="D343" i="2"/>
  <c r="L343" i="2"/>
  <c r="T343" i="2"/>
  <c r="AB343" i="2"/>
  <c r="K341" i="2"/>
  <c r="I339" i="2"/>
  <c r="Q339" i="2"/>
  <c r="Y339" i="2"/>
  <c r="D339" i="2"/>
  <c r="L339" i="2"/>
  <c r="T339" i="2"/>
  <c r="AB339" i="2"/>
  <c r="P337" i="2"/>
  <c r="D337" i="2"/>
  <c r="T337" i="2"/>
  <c r="H337" i="2"/>
  <c r="X337" i="2"/>
  <c r="N333" i="2"/>
  <c r="I331" i="2"/>
  <c r="Y331" i="2"/>
  <c r="D331" i="2"/>
  <c r="L331" i="2"/>
  <c r="T331" i="2"/>
  <c r="AB331" i="2"/>
  <c r="Q331" i="2"/>
  <c r="E331" i="2"/>
  <c r="M331" i="2"/>
  <c r="U331" i="2"/>
  <c r="P329" i="2"/>
  <c r="I323" i="2"/>
  <c r="Q323" i="2"/>
  <c r="Y323" i="2"/>
  <c r="P321" i="2"/>
  <c r="D321" i="2"/>
  <c r="T321" i="2"/>
  <c r="H321" i="2"/>
  <c r="X321" i="2"/>
  <c r="O319" i="2"/>
  <c r="G319" i="2"/>
  <c r="I317" i="2"/>
  <c r="Q317" i="2"/>
  <c r="Y317" i="2"/>
  <c r="D317" i="2"/>
  <c r="L317" i="2"/>
  <c r="T317" i="2"/>
  <c r="AB317" i="2"/>
  <c r="P315" i="2"/>
  <c r="D315" i="2"/>
  <c r="T315" i="2"/>
  <c r="H315" i="2"/>
  <c r="X315" i="2"/>
  <c r="L315" i="2"/>
  <c r="AB315" i="2"/>
  <c r="K313" i="2"/>
  <c r="AA313" i="2"/>
  <c r="H311" i="2"/>
  <c r="P311" i="2"/>
  <c r="X311" i="2"/>
  <c r="I311" i="2"/>
  <c r="Q311" i="2"/>
  <c r="Y311" i="2"/>
  <c r="P309" i="2"/>
  <c r="D309" i="2"/>
  <c r="T309" i="2"/>
  <c r="Z305" i="2"/>
  <c r="J305" i="2"/>
  <c r="V305" i="2"/>
  <c r="F305" i="2"/>
  <c r="I303" i="2"/>
  <c r="Q303" i="2"/>
  <c r="Y303" i="2"/>
  <c r="D303" i="2"/>
  <c r="L303" i="2"/>
  <c r="T303" i="2"/>
  <c r="AB303" i="2"/>
  <c r="P301" i="2"/>
  <c r="D301" i="2"/>
  <c r="T301" i="2"/>
  <c r="H301" i="2"/>
  <c r="X301" i="2"/>
  <c r="L301" i="2"/>
  <c r="AB301" i="2"/>
  <c r="H295" i="2"/>
  <c r="P295" i="2"/>
  <c r="X295" i="2"/>
  <c r="I295" i="2"/>
  <c r="Q295" i="2"/>
  <c r="Y295" i="2"/>
  <c r="W293" i="2"/>
  <c r="G293" i="2"/>
  <c r="AA293" i="2"/>
  <c r="H291" i="2"/>
  <c r="P291" i="2"/>
  <c r="X291" i="2"/>
  <c r="I291" i="2"/>
  <c r="Q291" i="2"/>
  <c r="Y291" i="2"/>
  <c r="P289" i="2"/>
  <c r="D289" i="2"/>
  <c r="T289" i="2"/>
  <c r="L283" i="2"/>
  <c r="T283" i="2"/>
  <c r="E283" i="2"/>
  <c r="M283" i="2"/>
  <c r="U283" i="2"/>
  <c r="I283" i="2"/>
  <c r="Q283" i="2"/>
  <c r="Y283" i="2"/>
  <c r="D283" i="2"/>
  <c r="AB283" i="2"/>
  <c r="H283" i="2"/>
  <c r="P283" i="2"/>
  <c r="X283" i="2"/>
  <c r="L281" i="2"/>
  <c r="AB281" i="2"/>
  <c r="P281" i="2"/>
  <c r="I277" i="2"/>
  <c r="Q277" i="2"/>
  <c r="Y277" i="2"/>
  <c r="T277" i="2"/>
  <c r="E277" i="2"/>
  <c r="M277" i="2"/>
  <c r="U277" i="2"/>
  <c r="D277" i="2"/>
  <c r="L277" i="2"/>
  <c r="AB277" i="2"/>
  <c r="H277" i="2"/>
  <c r="P277" i="2"/>
  <c r="X277" i="2"/>
  <c r="L275" i="2"/>
  <c r="AB275" i="2"/>
  <c r="P275" i="2"/>
  <c r="AA273" i="2"/>
  <c r="Y271" i="2"/>
  <c r="I271" i="2"/>
  <c r="D271" i="2"/>
  <c r="L271" i="2"/>
  <c r="T271" i="2"/>
  <c r="AB271" i="2"/>
  <c r="Q271" i="2"/>
  <c r="E271" i="2"/>
  <c r="M271" i="2"/>
  <c r="U271" i="2"/>
  <c r="W269" i="2"/>
  <c r="G269" i="2"/>
  <c r="F267" i="2"/>
  <c r="N267" i="2"/>
  <c r="I265" i="2"/>
  <c r="Q265" i="2"/>
  <c r="Y265" i="2"/>
  <c r="D265" i="2"/>
  <c r="L265" i="2"/>
  <c r="T265" i="2"/>
  <c r="AB265" i="2"/>
  <c r="I261" i="2"/>
  <c r="Q261" i="2"/>
  <c r="Y261" i="2"/>
  <c r="G259" i="2"/>
  <c r="AA259" i="2"/>
  <c r="W259" i="2"/>
  <c r="D257" i="2"/>
  <c r="L257" i="2"/>
  <c r="T257" i="2"/>
  <c r="AB257" i="2"/>
  <c r="E257" i="2"/>
  <c r="M257" i="2"/>
  <c r="U257" i="2"/>
  <c r="I257" i="2"/>
  <c r="Q257" i="2"/>
  <c r="Y257" i="2"/>
  <c r="K255" i="2"/>
  <c r="AA255" i="2"/>
  <c r="H253" i="2"/>
  <c r="P253" i="2"/>
  <c r="X253" i="2"/>
  <c r="I253" i="2"/>
  <c r="Q253" i="2"/>
  <c r="Y253" i="2"/>
  <c r="D253" i="2"/>
  <c r="L253" i="2"/>
  <c r="T253" i="2"/>
  <c r="AB253" i="2"/>
  <c r="P251" i="2"/>
  <c r="D251" i="2"/>
  <c r="T251" i="2"/>
  <c r="H251" i="2"/>
  <c r="X251" i="2"/>
  <c r="L251" i="2"/>
  <c r="AB251" i="2"/>
  <c r="W249" i="2"/>
  <c r="G249" i="2"/>
  <c r="I247" i="2"/>
  <c r="Y247" i="2"/>
  <c r="D247" i="2"/>
  <c r="L247" i="2"/>
  <c r="T247" i="2"/>
  <c r="E247" i="2"/>
  <c r="M247" i="2"/>
  <c r="U247" i="2"/>
  <c r="Q247" i="2"/>
  <c r="AB247" i="2"/>
  <c r="H247" i="2"/>
  <c r="P247" i="2"/>
  <c r="X247" i="2"/>
  <c r="K245" i="2"/>
  <c r="AA245" i="2"/>
  <c r="I243" i="2"/>
  <c r="Q243" i="2"/>
  <c r="Y243" i="2"/>
  <c r="D243" i="2"/>
  <c r="L243" i="2"/>
  <c r="T243" i="2"/>
  <c r="AB243" i="2"/>
  <c r="E243" i="2"/>
  <c r="M243" i="2"/>
  <c r="U243" i="2"/>
  <c r="P241" i="2"/>
  <c r="D241" i="2"/>
  <c r="T241" i="2"/>
  <c r="O239" i="2"/>
  <c r="Z237" i="2"/>
  <c r="J237" i="2"/>
  <c r="V237" i="2"/>
  <c r="F237" i="2"/>
  <c r="I235" i="2"/>
  <c r="Q235" i="2"/>
  <c r="Y235" i="2"/>
  <c r="D235" i="2"/>
  <c r="L235" i="2"/>
  <c r="T235" i="2"/>
  <c r="AB235" i="2"/>
  <c r="P233" i="2"/>
  <c r="I229" i="2"/>
  <c r="Y229" i="2"/>
  <c r="D229" i="2"/>
  <c r="T229" i="2"/>
  <c r="E229" i="2"/>
  <c r="M229" i="2"/>
  <c r="U229" i="2"/>
  <c r="Q229" i="2"/>
  <c r="L229" i="2"/>
  <c r="AB229" i="2"/>
  <c r="H229" i="2"/>
  <c r="P229" i="2"/>
  <c r="X229" i="2"/>
  <c r="O227" i="2"/>
  <c r="W227" i="2"/>
  <c r="G227" i="2"/>
  <c r="N225" i="2"/>
  <c r="I223" i="2"/>
  <c r="Q223" i="2"/>
  <c r="Y223" i="2"/>
  <c r="D223" i="2"/>
  <c r="L223" i="2"/>
  <c r="T223" i="2"/>
  <c r="AB223" i="2"/>
  <c r="E223" i="2"/>
  <c r="M223" i="2"/>
  <c r="U223" i="2"/>
  <c r="P221" i="2"/>
  <c r="D221" i="2"/>
  <c r="T221" i="2"/>
  <c r="H221" i="2"/>
  <c r="X221" i="2"/>
  <c r="L221" i="2"/>
  <c r="AB221" i="2"/>
  <c r="H1232" i="2"/>
  <c r="X1232" i="2"/>
  <c r="D1232" i="2"/>
  <c r="I1232" i="2"/>
  <c r="N1232" i="2"/>
  <c r="T1232" i="2"/>
  <c r="Y1232" i="2"/>
  <c r="R1232" i="2"/>
  <c r="E1232" i="2"/>
  <c r="J1232" i="2"/>
  <c r="P1232" i="2"/>
  <c r="U1232" i="2"/>
  <c r="Z1232" i="2"/>
  <c r="M1232" i="2"/>
  <c r="F1232" i="2"/>
  <c r="L1232" i="2"/>
  <c r="Q1232" i="2"/>
  <c r="V1232" i="2"/>
  <c r="AB1232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F21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R171" i="2"/>
  <c r="Z231" i="2"/>
  <c r="V231" i="2"/>
  <c r="R231" i="2"/>
  <c r="N231" i="2"/>
  <c r="J231" i="2"/>
  <c r="F231" i="2"/>
  <c r="Y231" i="2"/>
  <c r="U231" i="2"/>
  <c r="Q231" i="2"/>
  <c r="M231" i="2"/>
  <c r="I231" i="2"/>
  <c r="E231" i="2"/>
  <c r="AB231" i="2"/>
  <c r="X231" i="2"/>
  <c r="T231" i="2"/>
  <c r="P231" i="2"/>
  <c r="L231" i="2"/>
  <c r="H231" i="2"/>
  <c r="D231" i="2"/>
  <c r="R285" i="2"/>
  <c r="Z299" i="2"/>
  <c r="V299" i="2"/>
  <c r="R299" i="2"/>
  <c r="N299" i="2"/>
  <c r="J299" i="2"/>
  <c r="F299" i="2"/>
  <c r="Y299" i="2"/>
  <c r="U299" i="2"/>
  <c r="Q299" i="2"/>
  <c r="M299" i="2"/>
  <c r="I299" i="2"/>
  <c r="E299" i="2"/>
  <c r="AB299" i="2"/>
  <c r="X299" i="2"/>
  <c r="T299" i="2"/>
  <c r="P299" i="2"/>
  <c r="L299" i="2"/>
  <c r="H299" i="2"/>
  <c r="D299" i="2"/>
  <c r="R325" i="2"/>
  <c r="Y375" i="2"/>
  <c r="U375" i="2"/>
  <c r="Q375" i="2"/>
  <c r="M375" i="2"/>
  <c r="I375" i="2"/>
  <c r="E375" i="2"/>
  <c r="AA375" i="2"/>
  <c r="W375" i="2"/>
  <c r="S375" i="2"/>
  <c r="O375" i="2"/>
  <c r="K375" i="2"/>
  <c r="G375" i="2"/>
  <c r="X375" i="2"/>
  <c r="P375" i="2"/>
  <c r="H375" i="2"/>
  <c r="V375" i="2"/>
  <c r="N375" i="2"/>
  <c r="F375" i="2"/>
  <c r="AB375" i="2"/>
  <c r="T375" i="2"/>
  <c r="L375" i="2"/>
  <c r="D375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F171" i="2"/>
  <c r="V171" i="2"/>
  <c r="G173" i="2"/>
  <c r="G231" i="2"/>
  <c r="W231" i="2"/>
  <c r="G263" i="2"/>
  <c r="Y267" i="2"/>
  <c r="U267" i="2"/>
  <c r="Q267" i="2"/>
  <c r="M267" i="2"/>
  <c r="I267" i="2"/>
  <c r="E267" i="2"/>
  <c r="AB267" i="2"/>
  <c r="X267" i="2"/>
  <c r="T267" i="2"/>
  <c r="P267" i="2"/>
  <c r="L267" i="2"/>
  <c r="H267" i="2"/>
  <c r="D267" i="2"/>
  <c r="AA267" i="2"/>
  <c r="W267" i="2"/>
  <c r="S267" i="2"/>
  <c r="O267" i="2"/>
  <c r="K267" i="2"/>
  <c r="G267" i="2"/>
  <c r="R267" i="2"/>
  <c r="Z269" i="2"/>
  <c r="V269" i="2"/>
  <c r="R269" i="2"/>
  <c r="N269" i="2"/>
  <c r="J269" i="2"/>
  <c r="F269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S269" i="2"/>
  <c r="Z279" i="2"/>
  <c r="V279" i="2"/>
  <c r="R279" i="2"/>
  <c r="N279" i="2"/>
  <c r="J279" i="2"/>
  <c r="F279" i="2"/>
  <c r="Y279" i="2"/>
  <c r="U279" i="2"/>
  <c r="Q279" i="2"/>
  <c r="M279" i="2"/>
  <c r="I279" i="2"/>
  <c r="E279" i="2"/>
  <c r="AB279" i="2"/>
  <c r="X279" i="2"/>
  <c r="T279" i="2"/>
  <c r="P279" i="2"/>
  <c r="L279" i="2"/>
  <c r="H279" i="2"/>
  <c r="D279" i="2"/>
  <c r="S279" i="2"/>
  <c r="F285" i="2"/>
  <c r="V285" i="2"/>
  <c r="G287" i="2"/>
  <c r="W287" i="2"/>
  <c r="F297" i="2"/>
  <c r="V297" i="2"/>
  <c r="G299" i="2"/>
  <c r="W299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F325" i="2"/>
  <c r="G327" i="2"/>
  <c r="W327" i="2"/>
  <c r="AB347" i="2"/>
  <c r="X347" i="2"/>
  <c r="T347" i="2"/>
  <c r="P347" i="2"/>
  <c r="L347" i="2"/>
  <c r="H347" i="2"/>
  <c r="D347" i="2"/>
  <c r="Z347" i="2"/>
  <c r="V347" i="2"/>
  <c r="R347" i="2"/>
  <c r="N347" i="2"/>
  <c r="J347" i="2"/>
  <c r="F347" i="2"/>
  <c r="Y347" i="2"/>
  <c r="Q347" i="2"/>
  <c r="I347" i="2"/>
  <c r="W347" i="2"/>
  <c r="O347" i="2"/>
  <c r="G347" i="2"/>
  <c r="U347" i="2"/>
  <c r="M347" i="2"/>
  <c r="E347" i="2"/>
  <c r="Z351" i="2"/>
  <c r="V351" i="2"/>
  <c r="R351" i="2"/>
  <c r="N351" i="2"/>
  <c r="J351" i="2"/>
  <c r="F351" i="2"/>
  <c r="AB351" i="2"/>
  <c r="X351" i="2"/>
  <c r="T351" i="2"/>
  <c r="P351" i="2"/>
  <c r="L351" i="2"/>
  <c r="H351" i="2"/>
  <c r="D351" i="2"/>
  <c r="Y351" i="2"/>
  <c r="Q351" i="2"/>
  <c r="I351" i="2"/>
  <c r="W351" i="2"/>
  <c r="O351" i="2"/>
  <c r="G351" i="2"/>
  <c r="U351" i="2"/>
  <c r="M351" i="2"/>
  <c r="E351" i="2"/>
  <c r="AB355" i="2"/>
  <c r="X355" i="2"/>
  <c r="T355" i="2"/>
  <c r="P355" i="2"/>
  <c r="L355" i="2"/>
  <c r="H355" i="2"/>
  <c r="D355" i="2"/>
  <c r="Z355" i="2"/>
  <c r="V355" i="2"/>
  <c r="R355" i="2"/>
  <c r="N355" i="2"/>
  <c r="J355" i="2"/>
  <c r="F355" i="2"/>
  <c r="Y355" i="2"/>
  <c r="Q355" i="2"/>
  <c r="I355" i="2"/>
  <c r="W355" i="2"/>
  <c r="O355" i="2"/>
  <c r="G355" i="2"/>
  <c r="U355" i="2"/>
  <c r="M355" i="2"/>
  <c r="E355" i="2"/>
  <c r="J375" i="2"/>
  <c r="AA411" i="2"/>
  <c r="W411" i="2"/>
  <c r="S411" i="2"/>
  <c r="O411" i="2"/>
  <c r="K411" i="2"/>
  <c r="G411" i="2"/>
  <c r="Y411" i="2"/>
  <c r="U411" i="2"/>
  <c r="Q411" i="2"/>
  <c r="M411" i="2"/>
  <c r="I411" i="2"/>
  <c r="E411" i="2"/>
  <c r="X411" i="2"/>
  <c r="P411" i="2"/>
  <c r="H411" i="2"/>
  <c r="V411" i="2"/>
  <c r="N411" i="2"/>
  <c r="F411" i="2"/>
  <c r="AB411" i="2"/>
  <c r="T411" i="2"/>
  <c r="L411" i="2"/>
  <c r="D411" i="2"/>
  <c r="Y425" i="2"/>
  <c r="U425" i="2"/>
  <c r="Q425" i="2"/>
  <c r="M425" i="2"/>
  <c r="I425" i="2"/>
  <c r="E425" i="2"/>
  <c r="AA425" i="2"/>
  <c r="W425" i="2"/>
  <c r="S425" i="2"/>
  <c r="O425" i="2"/>
  <c r="K425" i="2"/>
  <c r="G425" i="2"/>
  <c r="X425" i="2"/>
  <c r="P425" i="2"/>
  <c r="H425" i="2"/>
  <c r="V425" i="2"/>
  <c r="N425" i="2"/>
  <c r="F425" i="2"/>
  <c r="AB425" i="2"/>
  <c r="T425" i="2"/>
  <c r="L425" i="2"/>
  <c r="D425" i="2"/>
  <c r="AA429" i="2"/>
  <c r="W429" i="2"/>
  <c r="S429" i="2"/>
  <c r="O429" i="2"/>
  <c r="K429" i="2"/>
  <c r="G429" i="2"/>
  <c r="Y429" i="2"/>
  <c r="U429" i="2"/>
  <c r="Q429" i="2"/>
  <c r="M429" i="2"/>
  <c r="I429" i="2"/>
  <c r="E429" i="2"/>
  <c r="X429" i="2"/>
  <c r="P429" i="2"/>
  <c r="H429" i="2"/>
  <c r="V429" i="2"/>
  <c r="N429" i="2"/>
  <c r="F429" i="2"/>
  <c r="AB429" i="2"/>
  <c r="T429" i="2"/>
  <c r="L429" i="2"/>
  <c r="D429" i="2"/>
  <c r="Y433" i="2"/>
  <c r="U433" i="2"/>
  <c r="Q433" i="2"/>
  <c r="M433" i="2"/>
  <c r="I433" i="2"/>
  <c r="E433" i="2"/>
  <c r="AA433" i="2"/>
  <c r="W433" i="2"/>
  <c r="S433" i="2"/>
  <c r="O433" i="2"/>
  <c r="K433" i="2"/>
  <c r="G433" i="2"/>
  <c r="X433" i="2"/>
  <c r="P433" i="2"/>
  <c r="H433" i="2"/>
  <c r="V433" i="2"/>
  <c r="N433" i="2"/>
  <c r="F433" i="2"/>
  <c r="AB433" i="2"/>
  <c r="T433" i="2"/>
  <c r="L433" i="2"/>
  <c r="D433" i="2"/>
  <c r="AA437" i="2"/>
  <c r="W437" i="2"/>
  <c r="S437" i="2"/>
  <c r="O437" i="2"/>
  <c r="K437" i="2"/>
  <c r="G437" i="2"/>
  <c r="Y437" i="2"/>
  <c r="U437" i="2"/>
  <c r="Q437" i="2"/>
  <c r="M437" i="2"/>
  <c r="I437" i="2"/>
  <c r="E437" i="2"/>
  <c r="X437" i="2"/>
  <c r="P437" i="2"/>
  <c r="H437" i="2"/>
  <c r="V437" i="2"/>
  <c r="N437" i="2"/>
  <c r="F437" i="2"/>
  <c r="AB437" i="2"/>
  <c r="T437" i="2"/>
  <c r="L437" i="2"/>
  <c r="D437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AB495" i="2"/>
  <c r="X495" i="2"/>
  <c r="T495" i="2"/>
  <c r="P495" i="2"/>
  <c r="L495" i="2"/>
  <c r="H495" i="2"/>
  <c r="D495" i="2"/>
  <c r="O495" i="2"/>
  <c r="AA495" i="2"/>
  <c r="K495" i="2"/>
  <c r="W495" i="2"/>
  <c r="G495" i="2"/>
  <c r="AA601" i="2"/>
  <c r="W601" i="2"/>
  <c r="S601" i="2"/>
  <c r="O601" i="2"/>
  <c r="K601" i="2"/>
  <c r="G601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L601" i="2"/>
  <c r="X601" i="2"/>
  <c r="H601" i="2"/>
  <c r="T601" i="2"/>
  <c r="D601" i="2"/>
  <c r="P601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173" i="2"/>
  <c r="V173" i="2"/>
  <c r="R173" i="2"/>
  <c r="N173" i="2"/>
  <c r="J173" i="2"/>
  <c r="F173" i="2"/>
  <c r="Y173" i="2"/>
  <c r="U173" i="2"/>
  <c r="Q173" i="2"/>
  <c r="M173" i="2"/>
  <c r="I173" i="2"/>
  <c r="E173" i="2"/>
  <c r="AB173" i="2"/>
  <c r="X173" i="2"/>
  <c r="T173" i="2"/>
  <c r="P173" i="2"/>
  <c r="L173" i="2"/>
  <c r="H173" i="2"/>
  <c r="D173" i="2"/>
  <c r="Z263" i="2"/>
  <c r="V263" i="2"/>
  <c r="R263" i="2"/>
  <c r="N263" i="2"/>
  <c r="J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87" i="2"/>
  <c r="S299" i="2"/>
  <c r="Y325" i="2"/>
  <c r="U325" i="2"/>
  <c r="Q325" i="2"/>
  <c r="M325" i="2"/>
  <c r="I325" i="2"/>
  <c r="E325" i="2"/>
  <c r="AB325" i="2"/>
  <c r="X325" i="2"/>
  <c r="T325" i="2"/>
  <c r="P325" i="2"/>
  <c r="L325" i="2"/>
  <c r="H325" i="2"/>
  <c r="D325" i="2"/>
  <c r="AA325" i="2"/>
  <c r="W325" i="2"/>
  <c r="S325" i="2"/>
  <c r="O325" i="2"/>
  <c r="K325" i="2"/>
  <c r="G325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J171" i="2"/>
  <c r="K173" i="2"/>
  <c r="AA173" i="2"/>
  <c r="K231" i="2"/>
  <c r="AA231" i="2"/>
  <c r="Z245" i="2"/>
  <c r="V245" i="2"/>
  <c r="R245" i="2"/>
  <c r="N245" i="2"/>
  <c r="J245" i="2"/>
  <c r="F245" i="2"/>
  <c r="Y245" i="2"/>
  <c r="U245" i="2"/>
  <c r="Q245" i="2"/>
  <c r="M245" i="2"/>
  <c r="I245" i="2"/>
  <c r="E245" i="2"/>
  <c r="AB245" i="2"/>
  <c r="X245" i="2"/>
  <c r="T245" i="2"/>
  <c r="P245" i="2"/>
  <c r="L245" i="2"/>
  <c r="H245" i="2"/>
  <c r="D245" i="2"/>
  <c r="S245" i="2"/>
  <c r="Z255" i="2"/>
  <c r="V255" i="2"/>
  <c r="R255" i="2"/>
  <c r="N255" i="2"/>
  <c r="J255" i="2"/>
  <c r="F255" i="2"/>
  <c r="Y255" i="2"/>
  <c r="U255" i="2"/>
  <c r="Q255" i="2"/>
  <c r="M255" i="2"/>
  <c r="I255" i="2"/>
  <c r="E255" i="2"/>
  <c r="AB255" i="2"/>
  <c r="X255" i="2"/>
  <c r="T255" i="2"/>
  <c r="P255" i="2"/>
  <c r="L255" i="2"/>
  <c r="H255" i="2"/>
  <c r="D255" i="2"/>
  <c r="S255" i="2"/>
  <c r="K263" i="2"/>
  <c r="AA263" i="2"/>
  <c r="Z273" i="2"/>
  <c r="V273" i="2"/>
  <c r="R273" i="2"/>
  <c r="N273" i="2"/>
  <c r="J273" i="2"/>
  <c r="F273" i="2"/>
  <c r="Y273" i="2"/>
  <c r="U273" i="2"/>
  <c r="Q273" i="2"/>
  <c r="M273" i="2"/>
  <c r="I273" i="2"/>
  <c r="E273" i="2"/>
  <c r="AB273" i="2"/>
  <c r="X273" i="2"/>
  <c r="T273" i="2"/>
  <c r="P273" i="2"/>
  <c r="L273" i="2"/>
  <c r="H273" i="2"/>
  <c r="D273" i="2"/>
  <c r="S273" i="2"/>
  <c r="J285" i="2"/>
  <c r="K287" i="2"/>
  <c r="J297" i="2"/>
  <c r="K299" i="2"/>
  <c r="AA299" i="2"/>
  <c r="Z313" i="2"/>
  <c r="V313" i="2"/>
  <c r="R313" i="2"/>
  <c r="N313" i="2"/>
  <c r="J313" i="2"/>
  <c r="F313" i="2"/>
  <c r="Y313" i="2"/>
  <c r="U313" i="2"/>
  <c r="Q313" i="2"/>
  <c r="M313" i="2"/>
  <c r="I313" i="2"/>
  <c r="E313" i="2"/>
  <c r="AB313" i="2"/>
  <c r="X313" i="2"/>
  <c r="T313" i="2"/>
  <c r="P313" i="2"/>
  <c r="L313" i="2"/>
  <c r="H313" i="2"/>
  <c r="D313" i="2"/>
  <c r="S313" i="2"/>
  <c r="J325" i="2"/>
  <c r="Z325" i="2"/>
  <c r="K327" i="2"/>
  <c r="AA341" i="2"/>
  <c r="W341" i="2"/>
  <c r="Y341" i="2"/>
  <c r="V341" i="2"/>
  <c r="R341" i="2"/>
  <c r="N341" i="2"/>
  <c r="J341" i="2"/>
  <c r="F341" i="2"/>
  <c r="AB341" i="2"/>
  <c r="U341" i="2"/>
  <c r="Q341" i="2"/>
  <c r="M341" i="2"/>
  <c r="I341" i="2"/>
  <c r="E341" i="2"/>
  <c r="Z341" i="2"/>
  <c r="T341" i="2"/>
  <c r="P341" i="2"/>
  <c r="L341" i="2"/>
  <c r="H341" i="2"/>
  <c r="D341" i="2"/>
  <c r="S341" i="2"/>
  <c r="R375" i="2"/>
  <c r="Z449" i="2"/>
  <c r="V449" i="2"/>
  <c r="R449" i="2"/>
  <c r="N449" i="2"/>
  <c r="J449" i="2"/>
  <c r="F449" i="2"/>
  <c r="Y449" i="2"/>
  <c r="U449" i="2"/>
  <c r="Q449" i="2"/>
  <c r="M449" i="2"/>
  <c r="I449" i="2"/>
  <c r="E449" i="2"/>
  <c r="AB449" i="2"/>
  <c r="X449" i="2"/>
  <c r="T449" i="2"/>
  <c r="P449" i="2"/>
  <c r="L449" i="2"/>
  <c r="H449" i="2"/>
  <c r="D449" i="2"/>
  <c r="O449" i="2"/>
  <c r="AA449" i="2"/>
  <c r="K449" i="2"/>
  <c r="W449" i="2"/>
  <c r="G449" i="2"/>
  <c r="AA515" i="2"/>
  <c r="W515" i="2"/>
  <c r="S515" i="2"/>
  <c r="O515" i="2"/>
  <c r="K515" i="2"/>
  <c r="G515" i="2"/>
  <c r="Z515" i="2"/>
  <c r="V515" i="2"/>
  <c r="R515" i="2"/>
  <c r="N515" i="2"/>
  <c r="J515" i="2"/>
  <c r="F515" i="2"/>
  <c r="Y515" i="2"/>
  <c r="U515" i="2"/>
  <c r="Q515" i="2"/>
  <c r="M515" i="2"/>
  <c r="I515" i="2"/>
  <c r="E515" i="2"/>
  <c r="AB515" i="2"/>
  <c r="L515" i="2"/>
  <c r="X515" i="2"/>
  <c r="H515" i="2"/>
  <c r="T515" i="2"/>
  <c r="D515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Y171" i="2"/>
  <c r="U171" i="2"/>
  <c r="Q171" i="2"/>
  <c r="M171" i="2"/>
  <c r="I171" i="2"/>
  <c r="E171" i="2"/>
  <c r="AB171" i="2"/>
  <c r="X171" i="2"/>
  <c r="T171" i="2"/>
  <c r="P171" i="2"/>
  <c r="L171" i="2"/>
  <c r="H171" i="2"/>
  <c r="D171" i="2"/>
  <c r="AA171" i="2"/>
  <c r="W171" i="2"/>
  <c r="S171" i="2"/>
  <c r="O171" i="2"/>
  <c r="K171" i="2"/>
  <c r="G171" i="2"/>
  <c r="S173" i="2"/>
  <c r="S263" i="2"/>
  <c r="Y285" i="2"/>
  <c r="U285" i="2"/>
  <c r="Q285" i="2"/>
  <c r="M285" i="2"/>
  <c r="I285" i="2"/>
  <c r="E285" i="2"/>
  <c r="AB285" i="2"/>
  <c r="X285" i="2"/>
  <c r="T285" i="2"/>
  <c r="P285" i="2"/>
  <c r="L285" i="2"/>
  <c r="H285" i="2"/>
  <c r="D285" i="2"/>
  <c r="AA285" i="2"/>
  <c r="W285" i="2"/>
  <c r="S285" i="2"/>
  <c r="O285" i="2"/>
  <c r="K285" i="2"/>
  <c r="G285" i="2"/>
  <c r="Z287" i="2"/>
  <c r="V287" i="2"/>
  <c r="R287" i="2"/>
  <c r="N287" i="2"/>
  <c r="J287" i="2"/>
  <c r="F287" i="2"/>
  <c r="Y287" i="2"/>
  <c r="U287" i="2"/>
  <c r="Q287" i="2"/>
  <c r="M287" i="2"/>
  <c r="I287" i="2"/>
  <c r="E287" i="2"/>
  <c r="AB287" i="2"/>
  <c r="X287" i="2"/>
  <c r="T287" i="2"/>
  <c r="P287" i="2"/>
  <c r="L287" i="2"/>
  <c r="H287" i="2"/>
  <c r="D28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AA297" i="2"/>
  <c r="W297" i="2"/>
  <c r="S297" i="2"/>
  <c r="O297" i="2"/>
  <c r="K297" i="2"/>
  <c r="G297" i="2"/>
  <c r="R297" i="2"/>
  <c r="Z327" i="2"/>
  <c r="V327" i="2"/>
  <c r="R327" i="2"/>
  <c r="N327" i="2"/>
  <c r="J327" i="2"/>
  <c r="F327" i="2"/>
  <c r="Y327" i="2"/>
  <c r="U327" i="2"/>
  <c r="Q327" i="2"/>
  <c r="M327" i="2"/>
  <c r="I327" i="2"/>
  <c r="E327" i="2"/>
  <c r="AB327" i="2"/>
  <c r="X327" i="2"/>
  <c r="T327" i="2"/>
  <c r="P327" i="2"/>
  <c r="L327" i="2"/>
  <c r="H327" i="2"/>
  <c r="D327" i="2"/>
  <c r="S327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N171" i="2"/>
  <c r="O173" i="2"/>
  <c r="Y225" i="2"/>
  <c r="U225" i="2"/>
  <c r="Q225" i="2"/>
  <c r="M225" i="2"/>
  <c r="I225" i="2"/>
  <c r="E225" i="2"/>
  <c r="AB225" i="2"/>
  <c r="X225" i="2"/>
  <c r="T225" i="2"/>
  <c r="P225" i="2"/>
  <c r="L225" i="2"/>
  <c r="H225" i="2"/>
  <c r="D225" i="2"/>
  <c r="AA225" i="2"/>
  <c r="W225" i="2"/>
  <c r="S225" i="2"/>
  <c r="O225" i="2"/>
  <c r="K225" i="2"/>
  <c r="G225" i="2"/>
  <c r="R225" i="2"/>
  <c r="Z227" i="2"/>
  <c r="V227" i="2"/>
  <c r="R227" i="2"/>
  <c r="N227" i="2"/>
  <c r="J227" i="2"/>
  <c r="F227" i="2"/>
  <c r="Y227" i="2"/>
  <c r="U227" i="2"/>
  <c r="Q227" i="2"/>
  <c r="M227" i="2"/>
  <c r="I227" i="2"/>
  <c r="E227" i="2"/>
  <c r="AB227" i="2"/>
  <c r="X227" i="2"/>
  <c r="T227" i="2"/>
  <c r="P227" i="2"/>
  <c r="L227" i="2"/>
  <c r="H227" i="2"/>
  <c r="D227" i="2"/>
  <c r="S227" i="2"/>
  <c r="O231" i="2"/>
  <c r="Y237" i="2"/>
  <c r="U237" i="2"/>
  <c r="Q237" i="2"/>
  <c r="M237" i="2"/>
  <c r="I237" i="2"/>
  <c r="E237" i="2"/>
  <c r="AB237" i="2"/>
  <c r="X237" i="2"/>
  <c r="T237" i="2"/>
  <c r="P237" i="2"/>
  <c r="L237" i="2"/>
  <c r="H237" i="2"/>
  <c r="D237" i="2"/>
  <c r="AA237" i="2"/>
  <c r="W237" i="2"/>
  <c r="S237" i="2"/>
  <c r="O237" i="2"/>
  <c r="K237" i="2"/>
  <c r="G237" i="2"/>
  <c r="R237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G245" i="2"/>
  <c r="W245" i="2"/>
  <c r="Z249" i="2"/>
  <c r="V249" i="2"/>
  <c r="R249" i="2"/>
  <c r="N249" i="2"/>
  <c r="J249" i="2"/>
  <c r="F249" i="2"/>
  <c r="Y249" i="2"/>
  <c r="U249" i="2"/>
  <c r="Q249" i="2"/>
  <c r="M249" i="2"/>
  <c r="I249" i="2"/>
  <c r="E249" i="2"/>
  <c r="AB249" i="2"/>
  <c r="X249" i="2"/>
  <c r="T249" i="2"/>
  <c r="P249" i="2"/>
  <c r="L249" i="2"/>
  <c r="H249" i="2"/>
  <c r="D249" i="2"/>
  <c r="S249" i="2"/>
  <c r="G255" i="2"/>
  <c r="W255" i="2"/>
  <c r="Z259" i="2"/>
  <c r="V259" i="2"/>
  <c r="R259" i="2"/>
  <c r="N259" i="2"/>
  <c r="J259" i="2"/>
  <c r="F259" i="2"/>
  <c r="Y259" i="2"/>
  <c r="U259" i="2"/>
  <c r="Q259" i="2"/>
  <c r="M259" i="2"/>
  <c r="I259" i="2"/>
  <c r="E259" i="2"/>
  <c r="AB259" i="2"/>
  <c r="X259" i="2"/>
  <c r="T259" i="2"/>
  <c r="P259" i="2"/>
  <c r="L259" i="2"/>
  <c r="H259" i="2"/>
  <c r="D259" i="2"/>
  <c r="S259" i="2"/>
  <c r="O263" i="2"/>
  <c r="J267" i="2"/>
  <c r="Z267" i="2"/>
  <c r="K269" i="2"/>
  <c r="AA269" i="2"/>
  <c r="G273" i="2"/>
  <c r="W273" i="2"/>
  <c r="K279" i="2"/>
  <c r="AA279" i="2"/>
  <c r="N285" i="2"/>
  <c r="O287" i="2"/>
  <c r="Z293" i="2"/>
  <c r="V293" i="2"/>
  <c r="R293" i="2"/>
  <c r="N293" i="2"/>
  <c r="J293" i="2"/>
  <c r="F293" i="2"/>
  <c r="Y293" i="2"/>
  <c r="U293" i="2"/>
  <c r="Q293" i="2"/>
  <c r="M293" i="2"/>
  <c r="I293" i="2"/>
  <c r="E293" i="2"/>
  <c r="AB293" i="2"/>
  <c r="X293" i="2"/>
  <c r="T293" i="2"/>
  <c r="P293" i="2"/>
  <c r="L293" i="2"/>
  <c r="H293" i="2"/>
  <c r="D293" i="2"/>
  <c r="S293" i="2"/>
  <c r="N297" i="2"/>
  <c r="O299" i="2"/>
  <c r="Y305" i="2"/>
  <c r="U305" i="2"/>
  <c r="Q305" i="2"/>
  <c r="M305" i="2"/>
  <c r="I305" i="2"/>
  <c r="E305" i="2"/>
  <c r="AB305" i="2"/>
  <c r="X305" i="2"/>
  <c r="T305" i="2"/>
  <c r="P305" i="2"/>
  <c r="L305" i="2"/>
  <c r="H305" i="2"/>
  <c r="D305" i="2"/>
  <c r="AA305" i="2"/>
  <c r="W305" i="2"/>
  <c r="S305" i="2"/>
  <c r="O305" i="2"/>
  <c r="K305" i="2"/>
  <c r="G305" i="2"/>
  <c r="R305" i="2"/>
  <c r="Z307" i="2"/>
  <c r="V307" i="2"/>
  <c r="R307" i="2"/>
  <c r="N307" i="2"/>
  <c r="J307" i="2"/>
  <c r="F307" i="2"/>
  <c r="Y307" i="2"/>
  <c r="U307" i="2"/>
  <c r="Q307" i="2"/>
  <c r="M307" i="2"/>
  <c r="I307" i="2"/>
  <c r="E307" i="2"/>
  <c r="AB307" i="2"/>
  <c r="X307" i="2"/>
  <c r="T307" i="2"/>
  <c r="P307" i="2"/>
  <c r="L307" i="2"/>
  <c r="H307" i="2"/>
  <c r="D307" i="2"/>
  <c r="S307" i="2"/>
  <c r="G313" i="2"/>
  <c r="W313" i="2"/>
  <c r="K319" i="2"/>
  <c r="AA319" i="2"/>
  <c r="N325" i="2"/>
  <c r="O327" i="2"/>
  <c r="Y333" i="2"/>
  <c r="U333" i="2"/>
  <c r="Q333" i="2"/>
  <c r="M333" i="2"/>
  <c r="I333" i="2"/>
  <c r="E333" i="2"/>
  <c r="AB333" i="2"/>
  <c r="X333" i="2"/>
  <c r="T333" i="2"/>
  <c r="P333" i="2"/>
  <c r="L333" i="2"/>
  <c r="H333" i="2"/>
  <c r="D333" i="2"/>
  <c r="AA333" i="2"/>
  <c r="W333" i="2"/>
  <c r="S333" i="2"/>
  <c r="O333" i="2"/>
  <c r="K333" i="2"/>
  <c r="G333" i="2"/>
  <c r="R333" i="2"/>
  <c r="Z335" i="2"/>
  <c r="V335" i="2"/>
  <c r="R335" i="2"/>
  <c r="N335" i="2"/>
  <c r="J335" i="2"/>
  <c r="F335" i="2"/>
  <c r="Y335" i="2"/>
  <c r="U335" i="2"/>
  <c r="Q335" i="2"/>
  <c r="M335" i="2"/>
  <c r="I335" i="2"/>
  <c r="E335" i="2"/>
  <c r="AB335" i="2"/>
  <c r="X335" i="2"/>
  <c r="T335" i="2"/>
  <c r="P335" i="2"/>
  <c r="L335" i="2"/>
  <c r="H335" i="2"/>
  <c r="D335" i="2"/>
  <c r="S335" i="2"/>
  <c r="G341" i="2"/>
  <c r="X341" i="2"/>
  <c r="S347" i="2"/>
  <c r="S351" i="2"/>
  <c r="S355" i="2"/>
  <c r="Z375" i="2"/>
  <c r="R433" i="2"/>
  <c r="R437" i="2"/>
  <c r="Y447" i="2"/>
  <c r="U447" i="2"/>
  <c r="Q447" i="2"/>
  <c r="M447" i="2"/>
  <c r="I447" i="2"/>
  <c r="E447" i="2"/>
  <c r="AB447" i="2"/>
  <c r="X447" i="2"/>
  <c r="T447" i="2"/>
  <c r="P447" i="2"/>
  <c r="L447" i="2"/>
  <c r="H447" i="2"/>
  <c r="D447" i="2"/>
  <c r="AA447" i="2"/>
  <c r="W447" i="2"/>
  <c r="S447" i="2"/>
  <c r="O447" i="2"/>
  <c r="K447" i="2"/>
  <c r="G447" i="2"/>
  <c r="N447" i="2"/>
  <c r="Z447" i="2"/>
  <c r="J447" i="2"/>
  <c r="V447" i="2"/>
  <c r="F447" i="2"/>
  <c r="S449" i="2"/>
  <c r="AA491" i="2"/>
  <c r="W491" i="2"/>
  <c r="S491" i="2"/>
  <c r="O491" i="2"/>
  <c r="K491" i="2"/>
  <c r="G491" i="2"/>
  <c r="Z491" i="2"/>
  <c r="V491" i="2"/>
  <c r="R491" i="2"/>
  <c r="N491" i="2"/>
  <c r="J491" i="2"/>
  <c r="F491" i="2"/>
  <c r="Y491" i="2"/>
  <c r="U491" i="2"/>
  <c r="Q491" i="2"/>
  <c r="M491" i="2"/>
  <c r="I491" i="2"/>
  <c r="E491" i="2"/>
  <c r="AB491" i="2"/>
  <c r="L491" i="2"/>
  <c r="X491" i="2"/>
  <c r="H491" i="2"/>
  <c r="T491" i="2"/>
  <c r="D491" i="2"/>
  <c r="P515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O621" i="2"/>
  <c r="AA621" i="2"/>
  <c r="K621" i="2"/>
  <c r="W621" i="2"/>
  <c r="G621" i="2"/>
  <c r="S621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5" i="2"/>
  <c r="I175" i="2"/>
  <c r="M175" i="2"/>
  <c r="Q175" i="2"/>
  <c r="U175" i="2"/>
  <c r="Y175" i="2"/>
  <c r="F177" i="2"/>
  <c r="J177" i="2"/>
  <c r="N177" i="2"/>
  <c r="R177" i="2"/>
  <c r="V177" i="2"/>
  <c r="Z177" i="2"/>
  <c r="E187" i="2"/>
  <c r="I187" i="2"/>
  <c r="M187" i="2"/>
  <c r="Q187" i="2"/>
  <c r="U187" i="2"/>
  <c r="Y187" i="2"/>
  <c r="G189" i="2"/>
  <c r="K189" i="2"/>
  <c r="O189" i="2"/>
  <c r="S189" i="2"/>
  <c r="W189" i="2"/>
  <c r="E191" i="2"/>
  <c r="I191" i="2"/>
  <c r="M191" i="2"/>
  <c r="Q191" i="2"/>
  <c r="U191" i="2"/>
  <c r="Y191" i="2"/>
  <c r="G193" i="2"/>
  <c r="K193" i="2"/>
  <c r="O193" i="2"/>
  <c r="S193" i="2"/>
  <c r="W193" i="2"/>
  <c r="E195" i="2"/>
  <c r="I195" i="2"/>
  <c r="M195" i="2"/>
  <c r="Q195" i="2"/>
  <c r="U195" i="2"/>
  <c r="Y195" i="2"/>
  <c r="G197" i="2"/>
  <c r="K197" i="2"/>
  <c r="O197" i="2"/>
  <c r="S197" i="2"/>
  <c r="W197" i="2"/>
  <c r="E199" i="2"/>
  <c r="I199" i="2"/>
  <c r="M199" i="2"/>
  <c r="Q199" i="2"/>
  <c r="U199" i="2"/>
  <c r="Y199" i="2"/>
  <c r="F201" i="2"/>
  <c r="J201" i="2"/>
  <c r="N201" i="2"/>
  <c r="R201" i="2"/>
  <c r="V201" i="2"/>
  <c r="Z201" i="2"/>
  <c r="E205" i="2"/>
  <c r="I205" i="2"/>
  <c r="M205" i="2"/>
  <c r="Q205" i="2"/>
  <c r="U205" i="2"/>
  <c r="Y205" i="2"/>
  <c r="G207" i="2"/>
  <c r="K207" i="2"/>
  <c r="O207" i="2"/>
  <c r="S207" i="2"/>
  <c r="W207" i="2"/>
  <c r="E221" i="2"/>
  <c r="I221" i="2"/>
  <c r="M221" i="2"/>
  <c r="Q221" i="2"/>
  <c r="U221" i="2"/>
  <c r="Y221" i="2"/>
  <c r="F223" i="2"/>
  <c r="J223" i="2"/>
  <c r="N223" i="2"/>
  <c r="R223" i="2"/>
  <c r="V223" i="2"/>
  <c r="Z223" i="2"/>
  <c r="F229" i="2"/>
  <c r="J229" i="2"/>
  <c r="N229" i="2"/>
  <c r="R229" i="2"/>
  <c r="V229" i="2"/>
  <c r="Z229" i="2"/>
  <c r="E233" i="2"/>
  <c r="I233" i="2"/>
  <c r="M233" i="2"/>
  <c r="Q233" i="2"/>
  <c r="U233" i="2"/>
  <c r="Y233" i="2"/>
  <c r="F235" i="2"/>
  <c r="J235" i="2"/>
  <c r="N235" i="2"/>
  <c r="R235" i="2"/>
  <c r="V235" i="2"/>
  <c r="Z235" i="2"/>
  <c r="E241" i="2"/>
  <c r="I241" i="2"/>
  <c r="M241" i="2"/>
  <c r="Q241" i="2"/>
  <c r="U241" i="2"/>
  <c r="Y241" i="2"/>
  <c r="F243" i="2"/>
  <c r="J243" i="2"/>
  <c r="N243" i="2"/>
  <c r="R243" i="2"/>
  <c r="V243" i="2"/>
  <c r="Z243" i="2"/>
  <c r="F247" i="2"/>
  <c r="J247" i="2"/>
  <c r="N247" i="2"/>
  <c r="R247" i="2"/>
  <c r="V247" i="2"/>
  <c r="Z247" i="2"/>
  <c r="E251" i="2"/>
  <c r="I251" i="2"/>
  <c r="M251" i="2"/>
  <c r="Q251" i="2"/>
  <c r="U251" i="2"/>
  <c r="Y251" i="2"/>
  <c r="F253" i="2"/>
  <c r="J253" i="2"/>
  <c r="N253" i="2"/>
  <c r="R253" i="2"/>
  <c r="V253" i="2"/>
  <c r="Z253" i="2"/>
  <c r="F257" i="2"/>
  <c r="J257" i="2"/>
  <c r="N257" i="2"/>
  <c r="R257" i="2"/>
  <c r="V257" i="2"/>
  <c r="Z257" i="2"/>
  <c r="F261" i="2"/>
  <c r="J261" i="2"/>
  <c r="N261" i="2"/>
  <c r="R261" i="2"/>
  <c r="V261" i="2"/>
  <c r="Z261" i="2"/>
  <c r="F265" i="2"/>
  <c r="J265" i="2"/>
  <c r="N265" i="2"/>
  <c r="R265" i="2"/>
  <c r="V265" i="2"/>
  <c r="Z265" i="2"/>
  <c r="F271" i="2"/>
  <c r="J271" i="2"/>
  <c r="N271" i="2"/>
  <c r="R271" i="2"/>
  <c r="V271" i="2"/>
  <c r="Z271" i="2"/>
  <c r="E275" i="2"/>
  <c r="I275" i="2"/>
  <c r="M275" i="2"/>
  <c r="Q275" i="2"/>
  <c r="U275" i="2"/>
  <c r="Y275" i="2"/>
  <c r="F277" i="2"/>
  <c r="J277" i="2"/>
  <c r="N277" i="2"/>
  <c r="R277" i="2"/>
  <c r="V277" i="2"/>
  <c r="Z277" i="2"/>
  <c r="E281" i="2"/>
  <c r="I281" i="2"/>
  <c r="M281" i="2"/>
  <c r="Q281" i="2"/>
  <c r="U281" i="2"/>
  <c r="Y281" i="2"/>
  <c r="F283" i="2"/>
  <c r="J283" i="2"/>
  <c r="N283" i="2"/>
  <c r="R283" i="2"/>
  <c r="V283" i="2"/>
  <c r="Z283" i="2"/>
  <c r="E289" i="2"/>
  <c r="I289" i="2"/>
  <c r="M289" i="2"/>
  <c r="Q289" i="2"/>
  <c r="U289" i="2"/>
  <c r="Y289" i="2"/>
  <c r="F291" i="2"/>
  <c r="J291" i="2"/>
  <c r="N291" i="2"/>
  <c r="R291" i="2"/>
  <c r="V291" i="2"/>
  <c r="Z291" i="2"/>
  <c r="F295" i="2"/>
  <c r="J295" i="2"/>
  <c r="N295" i="2"/>
  <c r="R295" i="2"/>
  <c r="V295" i="2"/>
  <c r="Z295" i="2"/>
  <c r="E301" i="2"/>
  <c r="I301" i="2"/>
  <c r="M301" i="2"/>
  <c r="Q301" i="2"/>
  <c r="U301" i="2"/>
  <c r="Y301" i="2"/>
  <c r="F303" i="2"/>
  <c r="J303" i="2"/>
  <c r="N303" i="2"/>
  <c r="R303" i="2"/>
  <c r="V303" i="2"/>
  <c r="Z303" i="2"/>
  <c r="E309" i="2"/>
  <c r="I309" i="2"/>
  <c r="M309" i="2"/>
  <c r="Q309" i="2"/>
  <c r="U309" i="2"/>
  <c r="Y309" i="2"/>
  <c r="F311" i="2"/>
  <c r="J311" i="2"/>
  <c r="N311" i="2"/>
  <c r="R311" i="2"/>
  <c r="V311" i="2"/>
  <c r="Z311" i="2"/>
  <c r="E315" i="2"/>
  <c r="I315" i="2"/>
  <c r="M315" i="2"/>
  <c r="Q315" i="2"/>
  <c r="U315" i="2"/>
  <c r="Y315" i="2"/>
  <c r="F317" i="2"/>
  <c r="J317" i="2"/>
  <c r="N317" i="2"/>
  <c r="R317" i="2"/>
  <c r="V317" i="2"/>
  <c r="Z317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E329" i="2"/>
  <c r="I329" i="2"/>
  <c r="M329" i="2"/>
  <c r="Q329" i="2"/>
  <c r="U329" i="2"/>
  <c r="Y329" i="2"/>
  <c r="F331" i="2"/>
  <c r="J331" i="2"/>
  <c r="N331" i="2"/>
  <c r="R331" i="2"/>
  <c r="V331" i="2"/>
  <c r="Z331" i="2"/>
  <c r="E337" i="2"/>
  <c r="I337" i="2"/>
  <c r="M337" i="2"/>
  <c r="Q337" i="2"/>
  <c r="U337" i="2"/>
  <c r="Y337" i="2"/>
  <c r="F339" i="2"/>
  <c r="J339" i="2"/>
  <c r="N339" i="2"/>
  <c r="R339" i="2"/>
  <c r="V339" i="2"/>
  <c r="Z339" i="2"/>
  <c r="Y349" i="2"/>
  <c r="U349" i="2"/>
  <c r="Q349" i="2"/>
  <c r="M349" i="2"/>
  <c r="I349" i="2"/>
  <c r="E349" i="2"/>
  <c r="AA349" i="2"/>
  <c r="W349" i="2"/>
  <c r="S349" i="2"/>
  <c r="O349" i="2"/>
  <c r="K349" i="2"/>
  <c r="G349" i="2"/>
  <c r="J349" i="2"/>
  <c r="R349" i="2"/>
  <c r="Z349" i="2"/>
  <c r="AA353" i="2"/>
  <c r="W353" i="2"/>
  <c r="S353" i="2"/>
  <c r="O353" i="2"/>
  <c r="K353" i="2"/>
  <c r="G353" i="2"/>
  <c r="Y353" i="2"/>
  <c r="U353" i="2"/>
  <c r="Q353" i="2"/>
  <c r="M353" i="2"/>
  <c r="I353" i="2"/>
  <c r="E353" i="2"/>
  <c r="J353" i="2"/>
  <c r="R353" i="2"/>
  <c r="Z353" i="2"/>
  <c r="Y357" i="2"/>
  <c r="U357" i="2"/>
  <c r="Q357" i="2"/>
  <c r="M357" i="2"/>
  <c r="I357" i="2"/>
  <c r="E357" i="2"/>
  <c r="AA357" i="2"/>
  <c r="W357" i="2"/>
  <c r="S357" i="2"/>
  <c r="O357" i="2"/>
  <c r="K357" i="2"/>
  <c r="G357" i="2"/>
  <c r="J357" i="2"/>
  <c r="R357" i="2"/>
  <c r="Z357" i="2"/>
  <c r="G373" i="2"/>
  <c r="O373" i="2"/>
  <c r="W373" i="2"/>
  <c r="AB379" i="2"/>
  <c r="X379" i="2"/>
  <c r="T379" i="2"/>
  <c r="P379" i="2"/>
  <c r="L379" i="2"/>
  <c r="H379" i="2"/>
  <c r="D379" i="2"/>
  <c r="Z379" i="2"/>
  <c r="V379" i="2"/>
  <c r="R379" i="2"/>
  <c r="N379" i="2"/>
  <c r="J379" i="2"/>
  <c r="F379" i="2"/>
  <c r="K379" i="2"/>
  <c r="S379" i="2"/>
  <c r="AA379" i="2"/>
  <c r="H381" i="2"/>
  <c r="P381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AB391" i="2"/>
  <c r="X391" i="2"/>
  <c r="T391" i="2"/>
  <c r="P391" i="2"/>
  <c r="L391" i="2"/>
  <c r="H391" i="2"/>
  <c r="D391" i="2"/>
  <c r="Z391" i="2"/>
  <c r="V391" i="2"/>
  <c r="R391" i="2"/>
  <c r="N391" i="2"/>
  <c r="J391" i="2"/>
  <c r="F391" i="2"/>
  <c r="K391" i="2"/>
  <c r="S391" i="2"/>
  <c r="AA391" i="2"/>
  <c r="H393" i="2"/>
  <c r="P393" i="2"/>
  <c r="Z399" i="2"/>
  <c r="V399" i="2"/>
  <c r="R399" i="2"/>
  <c r="N399" i="2"/>
  <c r="J399" i="2"/>
  <c r="F399" i="2"/>
  <c r="AB399" i="2"/>
  <c r="X399" i="2"/>
  <c r="T399" i="2"/>
  <c r="P399" i="2"/>
  <c r="L399" i="2"/>
  <c r="H399" i="2"/>
  <c r="D399" i="2"/>
  <c r="K399" i="2"/>
  <c r="S399" i="2"/>
  <c r="AA399" i="2"/>
  <c r="H401" i="2"/>
  <c r="P401" i="2"/>
  <c r="G409" i="2"/>
  <c r="O409" i="2"/>
  <c r="W409" i="2"/>
  <c r="F415" i="2"/>
  <c r="N415" i="2"/>
  <c r="V415" i="2"/>
  <c r="I417" i="2"/>
  <c r="Q417" i="2"/>
  <c r="F419" i="2"/>
  <c r="N419" i="2"/>
  <c r="V419" i="2"/>
  <c r="I421" i="2"/>
  <c r="Q421" i="2"/>
  <c r="G423" i="2"/>
  <c r="O423" i="2"/>
  <c r="G427" i="2"/>
  <c r="O427" i="2"/>
  <c r="G431" i="2"/>
  <c r="O431" i="2"/>
  <c r="G435" i="2"/>
  <c r="O435" i="2"/>
  <c r="AA481" i="2"/>
  <c r="W481" i="2"/>
  <c r="S481" i="2"/>
  <c r="O481" i="2"/>
  <c r="K481" i="2"/>
  <c r="G481" i="2"/>
  <c r="Z481" i="2"/>
  <c r="V481" i="2"/>
  <c r="R481" i="2"/>
  <c r="N481" i="2"/>
  <c r="J481" i="2"/>
  <c r="F481" i="2"/>
  <c r="Y481" i="2"/>
  <c r="U481" i="2"/>
  <c r="Q481" i="2"/>
  <c r="M481" i="2"/>
  <c r="I481" i="2"/>
  <c r="E481" i="2"/>
  <c r="P481" i="2"/>
  <c r="Z489" i="2"/>
  <c r="V489" i="2"/>
  <c r="R489" i="2"/>
  <c r="N489" i="2"/>
  <c r="J489" i="2"/>
  <c r="F489" i="2"/>
  <c r="Y489" i="2"/>
  <c r="U489" i="2"/>
  <c r="Q489" i="2"/>
  <c r="M489" i="2"/>
  <c r="I489" i="2"/>
  <c r="E489" i="2"/>
  <c r="AB489" i="2"/>
  <c r="X489" i="2"/>
  <c r="T489" i="2"/>
  <c r="P489" i="2"/>
  <c r="L489" i="2"/>
  <c r="H489" i="2"/>
  <c r="D489" i="2"/>
  <c r="S489" i="2"/>
  <c r="H497" i="2"/>
  <c r="AA507" i="2"/>
  <c r="W507" i="2"/>
  <c r="S507" i="2"/>
  <c r="O507" i="2"/>
  <c r="K507" i="2"/>
  <c r="G507" i="2"/>
  <c r="Z507" i="2"/>
  <c r="V507" i="2"/>
  <c r="R507" i="2"/>
  <c r="N507" i="2"/>
  <c r="J507" i="2"/>
  <c r="F507" i="2"/>
  <c r="Y507" i="2"/>
  <c r="U507" i="2"/>
  <c r="Q507" i="2"/>
  <c r="M507" i="2"/>
  <c r="I507" i="2"/>
  <c r="E507" i="2"/>
  <c r="P507" i="2"/>
  <c r="Y511" i="2"/>
  <c r="U511" i="2"/>
  <c r="Q511" i="2"/>
  <c r="M511" i="2"/>
  <c r="I511" i="2"/>
  <c r="E511" i="2"/>
  <c r="AB511" i="2"/>
  <c r="X511" i="2"/>
  <c r="T511" i="2"/>
  <c r="P511" i="2"/>
  <c r="L511" i="2"/>
  <c r="H511" i="2"/>
  <c r="D511" i="2"/>
  <c r="AA511" i="2"/>
  <c r="W511" i="2"/>
  <c r="S511" i="2"/>
  <c r="O511" i="2"/>
  <c r="K511" i="2"/>
  <c r="G511" i="2"/>
  <c r="R511" i="2"/>
  <c r="Z513" i="2"/>
  <c r="V513" i="2"/>
  <c r="R513" i="2"/>
  <c r="N513" i="2"/>
  <c r="J513" i="2"/>
  <c r="F513" i="2"/>
  <c r="Y513" i="2"/>
  <c r="U513" i="2"/>
  <c r="Q513" i="2"/>
  <c r="M513" i="2"/>
  <c r="I513" i="2"/>
  <c r="E513" i="2"/>
  <c r="AB513" i="2"/>
  <c r="X513" i="2"/>
  <c r="T513" i="2"/>
  <c r="P513" i="2"/>
  <c r="L513" i="2"/>
  <c r="H513" i="2"/>
  <c r="D513" i="2"/>
  <c r="S513" i="2"/>
  <c r="AA551" i="2"/>
  <c r="W551" i="2"/>
  <c r="S551" i="2"/>
  <c r="O551" i="2"/>
  <c r="K551" i="2"/>
  <c r="G551" i="2"/>
  <c r="Z551" i="2"/>
  <c r="V551" i="2"/>
  <c r="R551" i="2"/>
  <c r="N551" i="2"/>
  <c r="J551" i="2"/>
  <c r="F551" i="2"/>
  <c r="Y551" i="2"/>
  <c r="U551" i="2"/>
  <c r="Q551" i="2"/>
  <c r="M551" i="2"/>
  <c r="I551" i="2"/>
  <c r="E551" i="2"/>
  <c r="P55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Y555" i="2"/>
  <c r="Q555" i="2"/>
  <c r="I555" i="2"/>
  <c r="W555" i="2"/>
  <c r="O555" i="2"/>
  <c r="G555" i="2"/>
  <c r="U555" i="2"/>
  <c r="M555" i="2"/>
  <c r="E555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Y571" i="2"/>
  <c r="Q571" i="2"/>
  <c r="I571" i="2"/>
  <c r="W571" i="2"/>
  <c r="O571" i="2"/>
  <c r="G571" i="2"/>
  <c r="U571" i="2"/>
  <c r="M571" i="2"/>
  <c r="E571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O613" i="2"/>
  <c r="AA613" i="2"/>
  <c r="K613" i="2"/>
  <c r="W613" i="2"/>
  <c r="G613" i="2"/>
  <c r="Z645" i="2"/>
  <c r="V645" i="2"/>
  <c r="R645" i="2"/>
  <c r="N645" i="2"/>
  <c r="J645" i="2"/>
  <c r="F645" i="2"/>
  <c r="Y645" i="2"/>
  <c r="U645" i="2"/>
  <c r="Q645" i="2"/>
  <c r="M645" i="2"/>
  <c r="I645" i="2"/>
  <c r="E645" i="2"/>
  <c r="AB645" i="2"/>
  <c r="X645" i="2"/>
  <c r="T645" i="2"/>
  <c r="P645" i="2"/>
  <c r="L645" i="2"/>
  <c r="H645" i="2"/>
  <c r="D645" i="2"/>
  <c r="O645" i="2"/>
  <c r="AA645" i="2"/>
  <c r="K645" i="2"/>
  <c r="W645" i="2"/>
  <c r="G645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5" i="2"/>
  <c r="J175" i="2"/>
  <c r="N175" i="2"/>
  <c r="R175" i="2"/>
  <c r="V175" i="2"/>
  <c r="Z175" i="2"/>
  <c r="G177" i="2"/>
  <c r="K177" i="2"/>
  <c r="O177" i="2"/>
  <c r="S177" i="2"/>
  <c r="W177" i="2"/>
  <c r="F187" i="2"/>
  <c r="J187" i="2"/>
  <c r="N187" i="2"/>
  <c r="R187" i="2"/>
  <c r="V187" i="2"/>
  <c r="Z187" i="2"/>
  <c r="F191" i="2"/>
  <c r="J191" i="2"/>
  <c r="N191" i="2"/>
  <c r="R191" i="2"/>
  <c r="V191" i="2"/>
  <c r="Z191" i="2"/>
  <c r="F195" i="2"/>
  <c r="J195" i="2"/>
  <c r="N195" i="2"/>
  <c r="R195" i="2"/>
  <c r="V195" i="2"/>
  <c r="Z195" i="2"/>
  <c r="F199" i="2"/>
  <c r="J199" i="2"/>
  <c r="N199" i="2"/>
  <c r="R199" i="2"/>
  <c r="V199" i="2"/>
  <c r="Z199" i="2"/>
  <c r="G201" i="2"/>
  <c r="K201" i="2"/>
  <c r="O201" i="2"/>
  <c r="S201" i="2"/>
  <c r="W201" i="2"/>
  <c r="F205" i="2"/>
  <c r="J205" i="2"/>
  <c r="N205" i="2"/>
  <c r="R205" i="2"/>
  <c r="V205" i="2"/>
  <c r="Z205" i="2"/>
  <c r="F221" i="2"/>
  <c r="J221" i="2"/>
  <c r="N221" i="2"/>
  <c r="R221" i="2"/>
  <c r="V221" i="2"/>
  <c r="G223" i="2"/>
  <c r="K223" i="2"/>
  <c r="O223" i="2"/>
  <c r="S223" i="2"/>
  <c r="W223" i="2"/>
  <c r="G229" i="2"/>
  <c r="K229" i="2"/>
  <c r="O229" i="2"/>
  <c r="S229" i="2"/>
  <c r="W229" i="2"/>
  <c r="F233" i="2"/>
  <c r="J233" i="2"/>
  <c r="N233" i="2"/>
  <c r="R233" i="2"/>
  <c r="V233" i="2"/>
  <c r="Z233" i="2"/>
  <c r="G235" i="2"/>
  <c r="K235" i="2"/>
  <c r="O235" i="2"/>
  <c r="S235" i="2"/>
  <c r="W235" i="2"/>
  <c r="F241" i="2"/>
  <c r="J241" i="2"/>
  <c r="N241" i="2"/>
  <c r="R241" i="2"/>
  <c r="V241" i="2"/>
  <c r="Z241" i="2"/>
  <c r="G243" i="2"/>
  <c r="K243" i="2"/>
  <c r="O243" i="2"/>
  <c r="S243" i="2"/>
  <c r="W243" i="2"/>
  <c r="G247" i="2"/>
  <c r="K247" i="2"/>
  <c r="O247" i="2"/>
  <c r="S247" i="2"/>
  <c r="W247" i="2"/>
  <c r="F251" i="2"/>
  <c r="J251" i="2"/>
  <c r="N251" i="2"/>
  <c r="R251" i="2"/>
  <c r="V251" i="2"/>
  <c r="Z251" i="2"/>
  <c r="G253" i="2"/>
  <c r="K253" i="2"/>
  <c r="O253" i="2"/>
  <c r="S253" i="2"/>
  <c r="W253" i="2"/>
  <c r="G257" i="2"/>
  <c r="K257" i="2"/>
  <c r="O257" i="2"/>
  <c r="S257" i="2"/>
  <c r="W257" i="2"/>
  <c r="G261" i="2"/>
  <c r="K261" i="2"/>
  <c r="O261" i="2"/>
  <c r="S261" i="2"/>
  <c r="W261" i="2"/>
  <c r="G265" i="2"/>
  <c r="K265" i="2"/>
  <c r="O265" i="2"/>
  <c r="S265" i="2"/>
  <c r="W265" i="2"/>
  <c r="G271" i="2"/>
  <c r="K271" i="2"/>
  <c r="O271" i="2"/>
  <c r="S271" i="2"/>
  <c r="W271" i="2"/>
  <c r="F275" i="2"/>
  <c r="J275" i="2"/>
  <c r="N275" i="2"/>
  <c r="R275" i="2"/>
  <c r="V275" i="2"/>
  <c r="Z275" i="2"/>
  <c r="G277" i="2"/>
  <c r="K277" i="2"/>
  <c r="O277" i="2"/>
  <c r="S277" i="2"/>
  <c r="W277" i="2"/>
  <c r="F281" i="2"/>
  <c r="J281" i="2"/>
  <c r="N281" i="2"/>
  <c r="R281" i="2"/>
  <c r="V281" i="2"/>
  <c r="Z281" i="2"/>
  <c r="G283" i="2"/>
  <c r="K283" i="2"/>
  <c r="O283" i="2"/>
  <c r="S283" i="2"/>
  <c r="W283" i="2"/>
  <c r="F289" i="2"/>
  <c r="J289" i="2"/>
  <c r="N289" i="2"/>
  <c r="R289" i="2"/>
  <c r="V289" i="2"/>
  <c r="Z289" i="2"/>
  <c r="G291" i="2"/>
  <c r="K291" i="2"/>
  <c r="O291" i="2"/>
  <c r="S291" i="2"/>
  <c r="W291" i="2"/>
  <c r="G295" i="2"/>
  <c r="K295" i="2"/>
  <c r="O295" i="2"/>
  <c r="S295" i="2"/>
  <c r="W295" i="2"/>
  <c r="F301" i="2"/>
  <c r="J301" i="2"/>
  <c r="N301" i="2"/>
  <c r="R301" i="2"/>
  <c r="V301" i="2"/>
  <c r="Z301" i="2"/>
  <c r="G303" i="2"/>
  <c r="K303" i="2"/>
  <c r="O303" i="2"/>
  <c r="S303" i="2"/>
  <c r="W303" i="2"/>
  <c r="F309" i="2"/>
  <c r="J309" i="2"/>
  <c r="N309" i="2"/>
  <c r="R309" i="2"/>
  <c r="V309" i="2"/>
  <c r="Z309" i="2"/>
  <c r="G311" i="2"/>
  <c r="K311" i="2"/>
  <c r="O311" i="2"/>
  <c r="S311" i="2"/>
  <c r="W311" i="2"/>
  <c r="F315" i="2"/>
  <c r="J315" i="2"/>
  <c r="N315" i="2"/>
  <c r="R315" i="2"/>
  <c r="V315" i="2"/>
  <c r="Z315" i="2"/>
  <c r="G317" i="2"/>
  <c r="K317" i="2"/>
  <c r="O317" i="2"/>
  <c r="S317" i="2"/>
  <c r="W317" i="2"/>
  <c r="F321" i="2"/>
  <c r="J321" i="2"/>
  <c r="N321" i="2"/>
  <c r="R321" i="2"/>
  <c r="V321" i="2"/>
  <c r="Z321" i="2"/>
  <c r="G323" i="2"/>
  <c r="K323" i="2"/>
  <c r="O323" i="2"/>
  <c r="S323" i="2"/>
  <c r="W323" i="2"/>
  <c r="F329" i="2"/>
  <c r="J329" i="2"/>
  <c r="N329" i="2"/>
  <c r="R329" i="2"/>
  <c r="V329" i="2"/>
  <c r="Z329" i="2"/>
  <c r="G331" i="2"/>
  <c r="K331" i="2"/>
  <c r="O331" i="2"/>
  <c r="S331" i="2"/>
  <c r="W331" i="2"/>
  <c r="F337" i="2"/>
  <c r="J337" i="2"/>
  <c r="N337" i="2"/>
  <c r="R337" i="2"/>
  <c r="V337" i="2"/>
  <c r="Z337" i="2"/>
  <c r="G339" i="2"/>
  <c r="K339" i="2"/>
  <c r="O339" i="2"/>
  <c r="S339" i="2"/>
  <c r="W339" i="2"/>
  <c r="I373" i="2"/>
  <c r="Q373" i="2"/>
  <c r="Y381" i="2"/>
  <c r="U381" i="2"/>
  <c r="Q381" i="2"/>
  <c r="M381" i="2"/>
  <c r="I381" i="2"/>
  <c r="E381" i="2"/>
  <c r="AA381" i="2"/>
  <c r="W381" i="2"/>
  <c r="S381" i="2"/>
  <c r="O381" i="2"/>
  <c r="K381" i="2"/>
  <c r="G381" i="2"/>
  <c r="J381" i="2"/>
  <c r="R381" i="2"/>
  <c r="Z381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Y393" i="2"/>
  <c r="U393" i="2"/>
  <c r="Q393" i="2"/>
  <c r="M393" i="2"/>
  <c r="I393" i="2"/>
  <c r="E393" i="2"/>
  <c r="AA393" i="2"/>
  <c r="W393" i="2"/>
  <c r="S393" i="2"/>
  <c r="O393" i="2"/>
  <c r="K393" i="2"/>
  <c r="G393" i="2"/>
  <c r="J393" i="2"/>
  <c r="R393" i="2"/>
  <c r="Z393" i="2"/>
  <c r="AA401" i="2"/>
  <c r="W401" i="2"/>
  <c r="S401" i="2"/>
  <c r="O401" i="2"/>
  <c r="K401" i="2"/>
  <c r="G401" i="2"/>
  <c r="Y401" i="2"/>
  <c r="U401" i="2"/>
  <c r="Q401" i="2"/>
  <c r="M401" i="2"/>
  <c r="I401" i="2"/>
  <c r="E401" i="2"/>
  <c r="J401" i="2"/>
  <c r="R401" i="2"/>
  <c r="Z401" i="2"/>
  <c r="I409" i="2"/>
  <c r="Q409" i="2"/>
  <c r="H415" i="2"/>
  <c r="P415" i="2"/>
  <c r="AB417" i="2"/>
  <c r="X417" i="2"/>
  <c r="T417" i="2"/>
  <c r="P417" i="2"/>
  <c r="L417" i="2"/>
  <c r="H417" i="2"/>
  <c r="D417" i="2"/>
  <c r="Z417" i="2"/>
  <c r="V417" i="2"/>
  <c r="R417" i="2"/>
  <c r="N417" i="2"/>
  <c r="J417" i="2"/>
  <c r="F417" i="2"/>
  <c r="K417" i="2"/>
  <c r="S417" i="2"/>
  <c r="AA417" i="2"/>
  <c r="H419" i="2"/>
  <c r="P419" i="2"/>
  <c r="Z421" i="2"/>
  <c r="V421" i="2"/>
  <c r="R421" i="2"/>
  <c r="N421" i="2"/>
  <c r="J421" i="2"/>
  <c r="F421" i="2"/>
  <c r="AB421" i="2"/>
  <c r="X421" i="2"/>
  <c r="T421" i="2"/>
  <c r="P421" i="2"/>
  <c r="L421" i="2"/>
  <c r="H421" i="2"/>
  <c r="D421" i="2"/>
  <c r="K421" i="2"/>
  <c r="S421" i="2"/>
  <c r="AA421" i="2"/>
  <c r="Y441" i="2"/>
  <c r="U441" i="2"/>
  <c r="Q441" i="2"/>
  <c r="M441" i="2"/>
  <c r="I441" i="2"/>
  <c r="E441" i="2"/>
  <c r="AB441" i="2"/>
  <c r="X441" i="2"/>
  <c r="T441" i="2"/>
  <c r="P441" i="2"/>
  <c r="L441" i="2"/>
  <c r="H441" i="2"/>
  <c r="D441" i="2"/>
  <c r="AA441" i="2"/>
  <c r="W441" i="2"/>
  <c r="S441" i="2"/>
  <c r="O441" i="2"/>
  <c r="K441" i="2"/>
  <c r="G441" i="2"/>
  <c r="R441" i="2"/>
  <c r="Z443" i="2"/>
  <c r="V443" i="2"/>
  <c r="R443" i="2"/>
  <c r="N443" i="2"/>
  <c r="J443" i="2"/>
  <c r="F443" i="2"/>
  <c r="Y443" i="2"/>
  <c r="U443" i="2"/>
  <c r="Q443" i="2"/>
  <c r="M443" i="2"/>
  <c r="I443" i="2"/>
  <c r="E443" i="2"/>
  <c r="AB443" i="2"/>
  <c r="X443" i="2"/>
  <c r="T443" i="2"/>
  <c r="P443" i="2"/>
  <c r="L443" i="2"/>
  <c r="H443" i="2"/>
  <c r="D443" i="2"/>
  <c r="S443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X479" i="2"/>
  <c r="T479" i="2"/>
  <c r="P479" i="2"/>
  <c r="L479" i="2"/>
  <c r="H479" i="2"/>
  <c r="D479" i="2"/>
  <c r="S479" i="2"/>
  <c r="Z505" i="2"/>
  <c r="V505" i="2"/>
  <c r="R505" i="2"/>
  <c r="N505" i="2"/>
  <c r="J505" i="2"/>
  <c r="F505" i="2"/>
  <c r="Y505" i="2"/>
  <c r="U505" i="2"/>
  <c r="Q505" i="2"/>
  <c r="M505" i="2"/>
  <c r="I505" i="2"/>
  <c r="E505" i="2"/>
  <c r="AB505" i="2"/>
  <c r="X505" i="2"/>
  <c r="T505" i="2"/>
  <c r="P505" i="2"/>
  <c r="L505" i="2"/>
  <c r="H505" i="2"/>
  <c r="D505" i="2"/>
  <c r="S505" i="2"/>
  <c r="Y547" i="2"/>
  <c r="U547" i="2"/>
  <c r="Q547" i="2"/>
  <c r="M547" i="2"/>
  <c r="I547" i="2"/>
  <c r="E547" i="2"/>
  <c r="AB547" i="2"/>
  <c r="X547" i="2"/>
  <c r="T547" i="2"/>
  <c r="P547" i="2"/>
  <c r="L547" i="2"/>
  <c r="H547" i="2"/>
  <c r="D547" i="2"/>
  <c r="AA547" i="2"/>
  <c r="W547" i="2"/>
  <c r="S547" i="2"/>
  <c r="O547" i="2"/>
  <c r="K547" i="2"/>
  <c r="G547" i="2"/>
  <c r="R547" i="2"/>
  <c r="Z549" i="2"/>
  <c r="V549" i="2"/>
  <c r="R549" i="2"/>
  <c r="N549" i="2"/>
  <c r="J549" i="2"/>
  <c r="F549" i="2"/>
  <c r="Y549" i="2"/>
  <c r="U549" i="2"/>
  <c r="Q549" i="2"/>
  <c r="M549" i="2"/>
  <c r="I549" i="2"/>
  <c r="E549" i="2"/>
  <c r="AB549" i="2"/>
  <c r="X549" i="2"/>
  <c r="T549" i="2"/>
  <c r="P549" i="2"/>
  <c r="L549" i="2"/>
  <c r="H549" i="2"/>
  <c r="D549" i="2"/>
  <c r="S549" i="2"/>
  <c r="Z559" i="2"/>
  <c r="V559" i="2"/>
  <c r="R559" i="2"/>
  <c r="N559" i="2"/>
  <c r="J559" i="2"/>
  <c r="F559" i="2"/>
  <c r="AB559" i="2"/>
  <c r="X559" i="2"/>
  <c r="T559" i="2"/>
  <c r="P559" i="2"/>
  <c r="L559" i="2"/>
  <c r="H559" i="2"/>
  <c r="D559" i="2"/>
  <c r="Y559" i="2"/>
  <c r="Q559" i="2"/>
  <c r="I559" i="2"/>
  <c r="W559" i="2"/>
  <c r="O559" i="2"/>
  <c r="G559" i="2"/>
  <c r="U559" i="2"/>
  <c r="M559" i="2"/>
  <c r="E559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O605" i="2"/>
  <c r="AA605" i="2"/>
  <c r="K605" i="2"/>
  <c r="W605" i="2"/>
  <c r="G605" i="2"/>
  <c r="Z637" i="2"/>
  <c r="V637" i="2"/>
  <c r="R637" i="2"/>
  <c r="N637" i="2"/>
  <c r="J637" i="2"/>
  <c r="F637" i="2"/>
  <c r="Y637" i="2"/>
  <c r="U637" i="2"/>
  <c r="Q637" i="2"/>
  <c r="M637" i="2"/>
  <c r="I637" i="2"/>
  <c r="E637" i="2"/>
  <c r="AB637" i="2"/>
  <c r="X637" i="2"/>
  <c r="T637" i="2"/>
  <c r="P637" i="2"/>
  <c r="L637" i="2"/>
  <c r="H637" i="2"/>
  <c r="D637" i="2"/>
  <c r="O637" i="2"/>
  <c r="AA637" i="2"/>
  <c r="K637" i="2"/>
  <c r="W637" i="2"/>
  <c r="G637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5" i="2"/>
  <c r="K175" i="2"/>
  <c r="O175" i="2"/>
  <c r="S175" i="2"/>
  <c r="W175" i="2"/>
  <c r="G187" i="2"/>
  <c r="K187" i="2"/>
  <c r="O187" i="2"/>
  <c r="S187" i="2"/>
  <c r="W187" i="2"/>
  <c r="G191" i="2"/>
  <c r="K191" i="2"/>
  <c r="O191" i="2"/>
  <c r="S191" i="2"/>
  <c r="W191" i="2"/>
  <c r="G195" i="2"/>
  <c r="K195" i="2"/>
  <c r="O195" i="2"/>
  <c r="S195" i="2"/>
  <c r="W195" i="2"/>
  <c r="G199" i="2"/>
  <c r="K199" i="2"/>
  <c r="O199" i="2"/>
  <c r="S199" i="2"/>
  <c r="W199" i="2"/>
  <c r="G205" i="2"/>
  <c r="K205" i="2"/>
  <c r="O205" i="2"/>
  <c r="S205" i="2"/>
  <c r="W205" i="2"/>
  <c r="C461" i="2"/>
  <c r="L9" i="3" s="1"/>
  <c r="L10" i="3" s="1"/>
  <c r="L11" i="3" s="1"/>
  <c r="G221" i="2"/>
  <c r="K221" i="2"/>
  <c r="O221" i="2"/>
  <c r="S221" i="2"/>
  <c r="W221" i="2"/>
  <c r="AA221" i="2"/>
  <c r="G233" i="2"/>
  <c r="K233" i="2"/>
  <c r="O233" i="2"/>
  <c r="S233" i="2"/>
  <c r="W233" i="2"/>
  <c r="G241" i="2"/>
  <c r="K241" i="2"/>
  <c r="O241" i="2"/>
  <c r="S241" i="2"/>
  <c r="W241" i="2"/>
  <c r="G251" i="2"/>
  <c r="K251" i="2"/>
  <c r="O251" i="2"/>
  <c r="S251" i="2"/>
  <c r="W251" i="2"/>
  <c r="G275" i="2"/>
  <c r="K275" i="2"/>
  <c r="O275" i="2"/>
  <c r="S275" i="2"/>
  <c r="W275" i="2"/>
  <c r="G281" i="2"/>
  <c r="K281" i="2"/>
  <c r="O281" i="2"/>
  <c r="S281" i="2"/>
  <c r="W281" i="2"/>
  <c r="G289" i="2"/>
  <c r="K289" i="2"/>
  <c r="O289" i="2"/>
  <c r="S289" i="2"/>
  <c r="W289" i="2"/>
  <c r="G301" i="2"/>
  <c r="K301" i="2"/>
  <c r="O301" i="2"/>
  <c r="S301" i="2"/>
  <c r="W301" i="2"/>
  <c r="G309" i="2"/>
  <c r="K309" i="2"/>
  <c r="O309" i="2"/>
  <c r="S309" i="2"/>
  <c r="W309" i="2"/>
  <c r="G315" i="2"/>
  <c r="K315" i="2"/>
  <c r="O315" i="2"/>
  <c r="S315" i="2"/>
  <c r="W315" i="2"/>
  <c r="G321" i="2"/>
  <c r="K321" i="2"/>
  <c r="O321" i="2"/>
  <c r="S321" i="2"/>
  <c r="W321" i="2"/>
  <c r="G329" i="2"/>
  <c r="K329" i="2"/>
  <c r="O329" i="2"/>
  <c r="S329" i="2"/>
  <c r="W329" i="2"/>
  <c r="G337" i="2"/>
  <c r="K337" i="2"/>
  <c r="O337" i="2"/>
  <c r="S337" i="2"/>
  <c r="W337" i="2"/>
  <c r="AB373" i="2"/>
  <c r="X373" i="2"/>
  <c r="T373" i="2"/>
  <c r="P373" i="2"/>
  <c r="L373" i="2"/>
  <c r="H373" i="2"/>
  <c r="D373" i="2"/>
  <c r="Z373" i="2"/>
  <c r="V373" i="2"/>
  <c r="R373" i="2"/>
  <c r="N373" i="2"/>
  <c r="J373" i="2"/>
  <c r="F373" i="2"/>
  <c r="K373" i="2"/>
  <c r="S373" i="2"/>
  <c r="AA373" i="2"/>
  <c r="Z409" i="2"/>
  <c r="V409" i="2"/>
  <c r="R409" i="2"/>
  <c r="N409" i="2"/>
  <c r="J409" i="2"/>
  <c r="F409" i="2"/>
  <c r="AB409" i="2"/>
  <c r="X409" i="2"/>
  <c r="T409" i="2"/>
  <c r="P409" i="2"/>
  <c r="L409" i="2"/>
  <c r="H409" i="2"/>
  <c r="D409" i="2"/>
  <c r="K409" i="2"/>
  <c r="S409" i="2"/>
  <c r="AA409" i="2"/>
  <c r="AA415" i="2"/>
  <c r="W415" i="2"/>
  <c r="S415" i="2"/>
  <c r="O415" i="2"/>
  <c r="K415" i="2"/>
  <c r="G415" i="2"/>
  <c r="Y415" i="2"/>
  <c r="U415" i="2"/>
  <c r="Q415" i="2"/>
  <c r="M415" i="2"/>
  <c r="I415" i="2"/>
  <c r="E415" i="2"/>
  <c r="J415" i="2"/>
  <c r="R415" i="2"/>
  <c r="Z415" i="2"/>
  <c r="Y419" i="2"/>
  <c r="U419" i="2"/>
  <c r="Q419" i="2"/>
  <c r="M419" i="2"/>
  <c r="I419" i="2"/>
  <c r="E419" i="2"/>
  <c r="AA419" i="2"/>
  <c r="W419" i="2"/>
  <c r="S419" i="2"/>
  <c r="O419" i="2"/>
  <c r="K419" i="2"/>
  <c r="G419" i="2"/>
  <c r="J419" i="2"/>
  <c r="R419" i="2"/>
  <c r="Z419" i="2"/>
  <c r="M421" i="2"/>
  <c r="U421" i="2"/>
  <c r="AB423" i="2"/>
  <c r="X423" i="2"/>
  <c r="T423" i="2"/>
  <c r="P423" i="2"/>
  <c r="L423" i="2"/>
  <c r="H423" i="2"/>
  <c r="D423" i="2"/>
  <c r="Z423" i="2"/>
  <c r="V423" i="2"/>
  <c r="R423" i="2"/>
  <c r="N423" i="2"/>
  <c r="J423" i="2"/>
  <c r="F423" i="2"/>
  <c r="K423" i="2"/>
  <c r="S423" i="2"/>
  <c r="AA423" i="2"/>
  <c r="Z427" i="2"/>
  <c r="V427" i="2"/>
  <c r="R427" i="2"/>
  <c r="N427" i="2"/>
  <c r="J427" i="2"/>
  <c r="F427" i="2"/>
  <c r="AB427" i="2"/>
  <c r="X427" i="2"/>
  <c r="T427" i="2"/>
  <c r="P427" i="2"/>
  <c r="L427" i="2"/>
  <c r="H427" i="2"/>
  <c r="D427" i="2"/>
  <c r="K427" i="2"/>
  <c r="S427" i="2"/>
  <c r="AA427" i="2"/>
  <c r="AB431" i="2"/>
  <c r="X431" i="2"/>
  <c r="T431" i="2"/>
  <c r="P431" i="2"/>
  <c r="L431" i="2"/>
  <c r="H431" i="2"/>
  <c r="D431" i="2"/>
  <c r="Z431" i="2"/>
  <c r="V431" i="2"/>
  <c r="R431" i="2"/>
  <c r="N431" i="2"/>
  <c r="J431" i="2"/>
  <c r="F431" i="2"/>
  <c r="K431" i="2"/>
  <c r="S431" i="2"/>
  <c r="AA431" i="2"/>
  <c r="Z435" i="2"/>
  <c r="V435" i="2"/>
  <c r="R435" i="2"/>
  <c r="N435" i="2"/>
  <c r="J435" i="2"/>
  <c r="F435" i="2"/>
  <c r="AB435" i="2"/>
  <c r="X435" i="2"/>
  <c r="T435" i="2"/>
  <c r="P435" i="2"/>
  <c r="L435" i="2"/>
  <c r="H435" i="2"/>
  <c r="D435" i="2"/>
  <c r="K435" i="2"/>
  <c r="S435" i="2"/>
  <c r="AA435" i="2"/>
  <c r="F441" i="2"/>
  <c r="V441" i="2"/>
  <c r="G443" i="2"/>
  <c r="W443" i="2"/>
  <c r="G479" i="2"/>
  <c r="W479" i="2"/>
  <c r="H481" i="2"/>
  <c r="X481" i="2"/>
  <c r="AA489" i="2"/>
  <c r="AA497" i="2"/>
  <c r="W497" i="2"/>
  <c r="S497" i="2"/>
  <c r="O497" i="2"/>
  <c r="K497" i="2"/>
  <c r="G497" i="2"/>
  <c r="Z497" i="2"/>
  <c r="V497" i="2"/>
  <c r="R497" i="2"/>
  <c r="N497" i="2"/>
  <c r="J497" i="2"/>
  <c r="F497" i="2"/>
  <c r="Y497" i="2"/>
  <c r="U497" i="2"/>
  <c r="Q497" i="2"/>
  <c r="M497" i="2"/>
  <c r="I497" i="2"/>
  <c r="E497" i="2"/>
  <c r="P497" i="2"/>
  <c r="G505" i="2"/>
  <c r="W505" i="2"/>
  <c r="X507" i="2"/>
  <c r="J511" i="2"/>
  <c r="Z511" i="2"/>
  <c r="AA513" i="2"/>
  <c r="F547" i="2"/>
  <c r="V547" i="2"/>
  <c r="G549" i="2"/>
  <c r="W549" i="2"/>
  <c r="H551" i="2"/>
  <c r="X551" i="2"/>
  <c r="S555" i="2"/>
  <c r="K559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Y563" i="2"/>
  <c r="Q563" i="2"/>
  <c r="I563" i="2"/>
  <c r="W563" i="2"/>
  <c r="O563" i="2"/>
  <c r="G563" i="2"/>
  <c r="U563" i="2"/>
  <c r="M563" i="2"/>
  <c r="E563" i="2"/>
  <c r="S571" i="2"/>
  <c r="S605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O629" i="2"/>
  <c r="AA629" i="2"/>
  <c r="K629" i="2"/>
  <c r="W629" i="2"/>
  <c r="G629" i="2"/>
  <c r="S637" i="2"/>
  <c r="G343" i="2"/>
  <c r="K343" i="2"/>
  <c r="O343" i="2"/>
  <c r="S343" i="2"/>
  <c r="W343" i="2"/>
  <c r="AA343" i="2"/>
  <c r="E345" i="2"/>
  <c r="I345" i="2"/>
  <c r="M345" i="2"/>
  <c r="Q345" i="2"/>
  <c r="U345" i="2"/>
  <c r="Y345" i="2"/>
  <c r="I359" i="2"/>
  <c r="M359" i="2"/>
  <c r="Q359" i="2"/>
  <c r="U359" i="2"/>
  <c r="Y359" i="2"/>
  <c r="G361" i="2"/>
  <c r="K361" i="2"/>
  <c r="O361" i="2"/>
  <c r="S361" i="2"/>
  <c r="W361" i="2"/>
  <c r="AA361" i="2"/>
  <c r="E363" i="2"/>
  <c r="I363" i="2"/>
  <c r="M363" i="2"/>
  <c r="Q363" i="2"/>
  <c r="U363" i="2"/>
  <c r="Y363" i="2"/>
  <c r="G365" i="2"/>
  <c r="K365" i="2"/>
  <c r="O365" i="2"/>
  <c r="S365" i="2"/>
  <c r="W365" i="2"/>
  <c r="AA365" i="2"/>
  <c r="E367" i="2"/>
  <c r="I367" i="2"/>
  <c r="M367" i="2"/>
  <c r="Q367" i="2"/>
  <c r="U367" i="2"/>
  <c r="Y367" i="2"/>
  <c r="G369" i="2"/>
  <c r="K369" i="2"/>
  <c r="O369" i="2"/>
  <c r="S369" i="2"/>
  <c r="W369" i="2"/>
  <c r="AA369" i="2"/>
  <c r="E371" i="2"/>
  <c r="I371" i="2"/>
  <c r="M371" i="2"/>
  <c r="Q371" i="2"/>
  <c r="U371" i="2"/>
  <c r="Y371" i="2"/>
  <c r="E377" i="2"/>
  <c r="I377" i="2"/>
  <c r="M377" i="2"/>
  <c r="Q377" i="2"/>
  <c r="U377" i="2"/>
  <c r="Y377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E395" i="2"/>
  <c r="I395" i="2"/>
  <c r="M395" i="2"/>
  <c r="Q395" i="2"/>
  <c r="U395" i="2"/>
  <c r="Y395" i="2"/>
  <c r="G397" i="2"/>
  <c r="K397" i="2"/>
  <c r="O397" i="2"/>
  <c r="S397" i="2"/>
  <c r="W397" i="2"/>
  <c r="AA397" i="2"/>
  <c r="G403" i="2"/>
  <c r="K403" i="2"/>
  <c r="O403" i="2"/>
  <c r="S403" i="2"/>
  <c r="W403" i="2"/>
  <c r="AA403" i="2"/>
  <c r="E405" i="2"/>
  <c r="I405" i="2"/>
  <c r="M405" i="2"/>
  <c r="Q405" i="2"/>
  <c r="U405" i="2"/>
  <c r="Y405" i="2"/>
  <c r="G407" i="2"/>
  <c r="K407" i="2"/>
  <c r="O407" i="2"/>
  <c r="S407" i="2"/>
  <c r="W407" i="2"/>
  <c r="AA407" i="2"/>
  <c r="F439" i="2"/>
  <c r="J439" i="2"/>
  <c r="N439" i="2"/>
  <c r="R439" i="2"/>
  <c r="V439" i="2"/>
  <c r="Z439" i="2"/>
  <c r="F445" i="2"/>
  <c r="J445" i="2"/>
  <c r="N445" i="2"/>
  <c r="R445" i="2"/>
  <c r="V445" i="2"/>
  <c r="Z445" i="2"/>
  <c r="E471" i="2"/>
  <c r="I471" i="2"/>
  <c r="M471" i="2"/>
  <c r="Q471" i="2"/>
  <c r="U471" i="2"/>
  <c r="G473" i="2"/>
  <c r="K473" i="2"/>
  <c r="O473" i="2"/>
  <c r="S473" i="2"/>
  <c r="W473" i="2"/>
  <c r="AA473" i="2"/>
  <c r="E475" i="2"/>
  <c r="I475" i="2"/>
  <c r="M475" i="2"/>
  <c r="Q475" i="2"/>
  <c r="U475" i="2"/>
  <c r="Y475" i="2"/>
  <c r="G477" i="2"/>
  <c r="K477" i="2"/>
  <c r="O477" i="2"/>
  <c r="S477" i="2"/>
  <c r="W477" i="2"/>
  <c r="AA477" i="2"/>
  <c r="G483" i="2"/>
  <c r="K483" i="2"/>
  <c r="O483" i="2"/>
  <c r="S483" i="2"/>
  <c r="W483" i="2"/>
  <c r="AA483" i="2"/>
  <c r="E485" i="2"/>
  <c r="I485" i="2"/>
  <c r="M485" i="2"/>
  <c r="Q485" i="2"/>
  <c r="U485" i="2"/>
  <c r="Y485" i="2"/>
  <c r="G487" i="2"/>
  <c r="K487" i="2"/>
  <c r="O487" i="2"/>
  <c r="S487" i="2"/>
  <c r="W487" i="2"/>
  <c r="AA487" i="2"/>
  <c r="G493" i="2"/>
  <c r="K493" i="2"/>
  <c r="O493" i="2"/>
  <c r="S493" i="2"/>
  <c r="W493" i="2"/>
  <c r="AA493" i="2"/>
  <c r="G499" i="2"/>
  <c r="K499" i="2"/>
  <c r="O499" i="2"/>
  <c r="S499" i="2"/>
  <c r="W499" i="2"/>
  <c r="AA499" i="2"/>
  <c r="E501" i="2"/>
  <c r="I501" i="2"/>
  <c r="M501" i="2"/>
  <c r="Q501" i="2"/>
  <c r="U501" i="2"/>
  <c r="Y501" i="2"/>
  <c r="G503" i="2"/>
  <c r="K503" i="2"/>
  <c r="O503" i="2"/>
  <c r="S503" i="2"/>
  <c r="W503" i="2"/>
  <c r="AA503" i="2"/>
  <c r="F509" i="2"/>
  <c r="J509" i="2"/>
  <c r="N509" i="2"/>
  <c r="R509" i="2"/>
  <c r="V509" i="2"/>
  <c r="Z509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G533" i="2"/>
  <c r="K533" i="2"/>
  <c r="O533" i="2"/>
  <c r="S533" i="2"/>
  <c r="W533" i="2"/>
  <c r="AA533" i="2"/>
  <c r="E535" i="2"/>
  <c r="I535" i="2"/>
  <c r="M535" i="2"/>
  <c r="Q535" i="2"/>
  <c r="U535" i="2"/>
  <c r="Y535" i="2"/>
  <c r="G537" i="2"/>
  <c r="K537" i="2"/>
  <c r="O537" i="2"/>
  <c r="S537" i="2"/>
  <c r="W537" i="2"/>
  <c r="AA537" i="2"/>
  <c r="E539" i="2"/>
  <c r="I539" i="2"/>
  <c r="M539" i="2"/>
  <c r="Q539" i="2"/>
  <c r="U539" i="2"/>
  <c r="Y539" i="2"/>
  <c r="G541" i="2"/>
  <c r="K541" i="2"/>
  <c r="O541" i="2"/>
  <c r="S541" i="2"/>
  <c r="W541" i="2"/>
  <c r="AA541" i="2"/>
  <c r="E543" i="2"/>
  <c r="I543" i="2"/>
  <c r="M543" i="2"/>
  <c r="Q543" i="2"/>
  <c r="U543" i="2"/>
  <c r="Y543" i="2"/>
  <c r="F545" i="2"/>
  <c r="J545" i="2"/>
  <c r="N545" i="2"/>
  <c r="R545" i="2"/>
  <c r="V545" i="2"/>
  <c r="Z545" i="2"/>
  <c r="F553" i="2"/>
  <c r="J553" i="2"/>
  <c r="N553" i="2"/>
  <c r="R553" i="2"/>
  <c r="Y557" i="2"/>
  <c r="U557" i="2"/>
  <c r="Q557" i="2"/>
  <c r="M557" i="2"/>
  <c r="I557" i="2"/>
  <c r="E557" i="2"/>
  <c r="AA557" i="2"/>
  <c r="W557" i="2"/>
  <c r="S557" i="2"/>
  <c r="O557" i="2"/>
  <c r="K557" i="2"/>
  <c r="G557" i="2"/>
  <c r="J557" i="2"/>
  <c r="R557" i="2"/>
  <c r="Z557" i="2"/>
  <c r="AA561" i="2"/>
  <c r="W561" i="2"/>
  <c r="S561" i="2"/>
  <c r="O561" i="2"/>
  <c r="K561" i="2"/>
  <c r="G561" i="2"/>
  <c r="Y561" i="2"/>
  <c r="U561" i="2"/>
  <c r="Q561" i="2"/>
  <c r="M561" i="2"/>
  <c r="I561" i="2"/>
  <c r="E561" i="2"/>
  <c r="J561" i="2"/>
  <c r="R561" i="2"/>
  <c r="Z561" i="2"/>
  <c r="Z565" i="2"/>
  <c r="V565" i="2"/>
  <c r="R565" i="2"/>
  <c r="N565" i="2"/>
  <c r="J565" i="2"/>
  <c r="F565" i="2"/>
  <c r="AB565" i="2"/>
  <c r="X565" i="2"/>
  <c r="T565" i="2"/>
  <c r="P565" i="2"/>
  <c r="L565" i="2"/>
  <c r="H565" i="2"/>
  <c r="D565" i="2"/>
  <c r="K565" i="2"/>
  <c r="S565" i="2"/>
  <c r="AA565" i="2"/>
  <c r="I567" i="2"/>
  <c r="Q567" i="2"/>
  <c r="G569" i="2"/>
  <c r="O569" i="2"/>
  <c r="Z573" i="2"/>
  <c r="V573" i="2"/>
  <c r="R573" i="2"/>
  <c r="N573" i="2"/>
  <c r="J573" i="2"/>
  <c r="F573" i="2"/>
  <c r="AB573" i="2"/>
  <c r="X573" i="2"/>
  <c r="T573" i="2"/>
  <c r="P573" i="2"/>
  <c r="L573" i="2"/>
  <c r="H573" i="2"/>
  <c r="D573" i="2"/>
  <c r="K573" i="2"/>
  <c r="S573" i="2"/>
  <c r="AA573" i="2"/>
  <c r="I575" i="2"/>
  <c r="Q575" i="2"/>
  <c r="F577" i="2"/>
  <c r="N577" i="2"/>
  <c r="I579" i="2"/>
  <c r="Q579" i="2"/>
  <c r="F581" i="2"/>
  <c r="N581" i="2"/>
  <c r="I583" i="2"/>
  <c r="Q583" i="2"/>
  <c r="F585" i="2"/>
  <c r="N585" i="2"/>
  <c r="I587" i="2"/>
  <c r="Q587" i="2"/>
  <c r="H589" i="2"/>
  <c r="K593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AA597" i="2"/>
  <c r="W597" i="2"/>
  <c r="S597" i="2"/>
  <c r="O597" i="2"/>
  <c r="K597" i="2"/>
  <c r="G597" i="2"/>
  <c r="R597" i="2"/>
  <c r="Z599" i="2"/>
  <c r="V599" i="2"/>
  <c r="R599" i="2"/>
  <c r="N599" i="2"/>
  <c r="J599" i="2"/>
  <c r="F599" i="2"/>
  <c r="Y599" i="2"/>
  <c r="U599" i="2"/>
  <c r="Q599" i="2"/>
  <c r="M599" i="2"/>
  <c r="I599" i="2"/>
  <c r="E599" i="2"/>
  <c r="AB599" i="2"/>
  <c r="X599" i="2"/>
  <c r="T599" i="2"/>
  <c r="P599" i="2"/>
  <c r="L599" i="2"/>
  <c r="H599" i="2"/>
  <c r="D599" i="2"/>
  <c r="S599" i="2"/>
  <c r="AB691" i="2"/>
  <c r="X691" i="2"/>
  <c r="T691" i="2"/>
  <c r="P691" i="2"/>
  <c r="L691" i="2"/>
  <c r="H691" i="2"/>
  <c r="D691" i="2"/>
  <c r="Z691" i="2"/>
  <c r="U691" i="2"/>
  <c r="O691" i="2"/>
  <c r="J691" i="2"/>
  <c r="E691" i="2"/>
  <c r="W691" i="2"/>
  <c r="R691" i="2"/>
  <c r="M691" i="2"/>
  <c r="G691" i="2"/>
  <c r="V691" i="2"/>
  <c r="K691" i="2"/>
  <c r="S691" i="2"/>
  <c r="I691" i="2"/>
  <c r="AA691" i="2"/>
  <c r="Q691" i="2"/>
  <c r="F691" i="2"/>
  <c r="G439" i="2"/>
  <c r="K439" i="2"/>
  <c r="O439" i="2"/>
  <c r="S439" i="2"/>
  <c r="W439" i="2"/>
  <c r="AA439" i="2"/>
  <c r="G445" i="2"/>
  <c r="K445" i="2"/>
  <c r="O445" i="2"/>
  <c r="S445" i="2"/>
  <c r="W445" i="2"/>
  <c r="AA445" i="2"/>
  <c r="G509" i="2"/>
  <c r="K509" i="2"/>
  <c r="O509" i="2"/>
  <c r="S509" i="2"/>
  <c r="W509" i="2"/>
  <c r="AA509" i="2"/>
  <c r="G545" i="2"/>
  <c r="K545" i="2"/>
  <c r="O545" i="2"/>
  <c r="S545" i="2"/>
  <c r="W545" i="2"/>
  <c r="AA545" i="2"/>
  <c r="AA553" i="2"/>
  <c r="W553" i="2"/>
  <c r="S553" i="2"/>
  <c r="Y553" i="2"/>
  <c r="U553" i="2"/>
  <c r="G553" i="2"/>
  <c r="K553" i="2"/>
  <c r="O553" i="2"/>
  <c r="T553" i="2"/>
  <c r="AB553" i="2"/>
  <c r="AB567" i="2"/>
  <c r="X567" i="2"/>
  <c r="T567" i="2"/>
  <c r="P567" i="2"/>
  <c r="L567" i="2"/>
  <c r="H567" i="2"/>
  <c r="D567" i="2"/>
  <c r="Z567" i="2"/>
  <c r="V567" i="2"/>
  <c r="R567" i="2"/>
  <c r="N567" i="2"/>
  <c r="J567" i="2"/>
  <c r="F567" i="2"/>
  <c r="K567" i="2"/>
  <c r="S567" i="2"/>
  <c r="AA567" i="2"/>
  <c r="AB575" i="2"/>
  <c r="X575" i="2"/>
  <c r="T575" i="2"/>
  <c r="P575" i="2"/>
  <c r="L575" i="2"/>
  <c r="H575" i="2"/>
  <c r="D575" i="2"/>
  <c r="Z575" i="2"/>
  <c r="V575" i="2"/>
  <c r="R575" i="2"/>
  <c r="N575" i="2"/>
  <c r="J575" i="2"/>
  <c r="F575" i="2"/>
  <c r="K575" i="2"/>
  <c r="S575" i="2"/>
  <c r="AA575" i="2"/>
  <c r="Z579" i="2"/>
  <c r="V579" i="2"/>
  <c r="R579" i="2"/>
  <c r="N579" i="2"/>
  <c r="J579" i="2"/>
  <c r="F579" i="2"/>
  <c r="AB579" i="2"/>
  <c r="X579" i="2"/>
  <c r="T579" i="2"/>
  <c r="P579" i="2"/>
  <c r="L579" i="2"/>
  <c r="H579" i="2"/>
  <c r="D579" i="2"/>
  <c r="K579" i="2"/>
  <c r="S579" i="2"/>
  <c r="AA579" i="2"/>
  <c r="AB583" i="2"/>
  <c r="X583" i="2"/>
  <c r="T583" i="2"/>
  <c r="P583" i="2"/>
  <c r="L583" i="2"/>
  <c r="H583" i="2"/>
  <c r="D583" i="2"/>
  <c r="Z583" i="2"/>
  <c r="V583" i="2"/>
  <c r="R583" i="2"/>
  <c r="N583" i="2"/>
  <c r="J583" i="2"/>
  <c r="F583" i="2"/>
  <c r="K583" i="2"/>
  <c r="S583" i="2"/>
  <c r="AA583" i="2"/>
  <c r="Z587" i="2"/>
  <c r="V587" i="2"/>
  <c r="R587" i="2"/>
  <c r="N587" i="2"/>
  <c r="J587" i="2"/>
  <c r="F587" i="2"/>
  <c r="AB587" i="2"/>
  <c r="X587" i="2"/>
  <c r="T587" i="2"/>
  <c r="P587" i="2"/>
  <c r="L587" i="2"/>
  <c r="H587" i="2"/>
  <c r="D587" i="2"/>
  <c r="K587" i="2"/>
  <c r="S587" i="2"/>
  <c r="AA587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S609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S617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S625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S633" i="2"/>
  <c r="Z641" i="2"/>
  <c r="V641" i="2"/>
  <c r="R641" i="2"/>
  <c r="N641" i="2"/>
  <c r="J641" i="2"/>
  <c r="F641" i="2"/>
  <c r="Y641" i="2"/>
  <c r="U641" i="2"/>
  <c r="Q641" i="2"/>
  <c r="M641" i="2"/>
  <c r="I641" i="2"/>
  <c r="E641" i="2"/>
  <c r="AB641" i="2"/>
  <c r="X641" i="2"/>
  <c r="T641" i="2"/>
  <c r="P641" i="2"/>
  <c r="L641" i="2"/>
  <c r="H641" i="2"/>
  <c r="D641" i="2"/>
  <c r="S641" i="2"/>
  <c r="E343" i="2"/>
  <c r="I343" i="2"/>
  <c r="M343" i="2"/>
  <c r="Q343" i="2"/>
  <c r="U343" i="2"/>
  <c r="G345" i="2"/>
  <c r="K345" i="2"/>
  <c r="O345" i="2"/>
  <c r="S345" i="2"/>
  <c r="W345" i="2"/>
  <c r="G359" i="2"/>
  <c r="K359" i="2"/>
  <c r="O359" i="2"/>
  <c r="S359" i="2"/>
  <c r="W359" i="2"/>
  <c r="E361" i="2"/>
  <c r="I361" i="2"/>
  <c r="M361" i="2"/>
  <c r="Q361" i="2"/>
  <c r="U361" i="2"/>
  <c r="G363" i="2"/>
  <c r="K363" i="2"/>
  <c r="O363" i="2"/>
  <c r="S363" i="2"/>
  <c r="W363" i="2"/>
  <c r="E365" i="2"/>
  <c r="I365" i="2"/>
  <c r="M365" i="2"/>
  <c r="Q365" i="2"/>
  <c r="U365" i="2"/>
  <c r="G367" i="2"/>
  <c r="K367" i="2"/>
  <c r="O367" i="2"/>
  <c r="S367" i="2"/>
  <c r="W367" i="2"/>
  <c r="E369" i="2"/>
  <c r="I369" i="2"/>
  <c r="M369" i="2"/>
  <c r="Q369" i="2"/>
  <c r="U369" i="2"/>
  <c r="G371" i="2"/>
  <c r="K371" i="2"/>
  <c r="O371" i="2"/>
  <c r="S371" i="2"/>
  <c r="W371" i="2"/>
  <c r="G377" i="2"/>
  <c r="K377" i="2"/>
  <c r="O377" i="2"/>
  <c r="S377" i="2"/>
  <c r="W377" i="2"/>
  <c r="E387" i="2"/>
  <c r="I387" i="2"/>
  <c r="M387" i="2"/>
  <c r="Q387" i="2"/>
  <c r="U387" i="2"/>
  <c r="G389" i="2"/>
  <c r="K389" i="2"/>
  <c r="O389" i="2"/>
  <c r="S389" i="2"/>
  <c r="W389" i="2"/>
  <c r="G395" i="2"/>
  <c r="K395" i="2"/>
  <c r="O395" i="2"/>
  <c r="S395" i="2"/>
  <c r="W395" i="2"/>
  <c r="E397" i="2"/>
  <c r="I397" i="2"/>
  <c r="M397" i="2"/>
  <c r="Q397" i="2"/>
  <c r="U397" i="2"/>
  <c r="E403" i="2"/>
  <c r="I403" i="2"/>
  <c r="M403" i="2"/>
  <c r="Q403" i="2"/>
  <c r="U403" i="2"/>
  <c r="G405" i="2"/>
  <c r="K405" i="2"/>
  <c r="O405" i="2"/>
  <c r="S405" i="2"/>
  <c r="W405" i="2"/>
  <c r="E407" i="2"/>
  <c r="I407" i="2"/>
  <c r="M407" i="2"/>
  <c r="Q407" i="2"/>
  <c r="U407" i="2"/>
  <c r="D439" i="2"/>
  <c r="H439" i="2"/>
  <c r="L439" i="2"/>
  <c r="P439" i="2"/>
  <c r="T439" i="2"/>
  <c r="X439" i="2"/>
  <c r="D445" i="2"/>
  <c r="H445" i="2"/>
  <c r="L445" i="2"/>
  <c r="P445" i="2"/>
  <c r="T445" i="2"/>
  <c r="X445" i="2"/>
  <c r="T9" i="3"/>
  <c r="T10" i="3" s="1"/>
  <c r="T11" i="3" s="1"/>
  <c r="G471" i="2"/>
  <c r="K471" i="2"/>
  <c r="O471" i="2"/>
  <c r="S471" i="2"/>
  <c r="W471" i="2"/>
  <c r="AA471" i="2"/>
  <c r="E473" i="2"/>
  <c r="I473" i="2"/>
  <c r="M473" i="2"/>
  <c r="Q473" i="2"/>
  <c r="U473" i="2"/>
  <c r="G475" i="2"/>
  <c r="K475" i="2"/>
  <c r="O475" i="2"/>
  <c r="S475" i="2"/>
  <c r="W475" i="2"/>
  <c r="Q477" i="2"/>
  <c r="U477" i="2"/>
  <c r="I483" i="2"/>
  <c r="M483" i="2"/>
  <c r="Q483" i="2"/>
  <c r="U483" i="2"/>
  <c r="G485" i="2"/>
  <c r="K485" i="2"/>
  <c r="O485" i="2"/>
  <c r="S485" i="2"/>
  <c r="W485" i="2"/>
  <c r="E487" i="2"/>
  <c r="I487" i="2"/>
  <c r="M487" i="2"/>
  <c r="Q487" i="2"/>
  <c r="U487" i="2"/>
  <c r="I493" i="2"/>
  <c r="M493" i="2"/>
  <c r="Q493" i="2"/>
  <c r="U493" i="2"/>
  <c r="E499" i="2"/>
  <c r="I499" i="2"/>
  <c r="M499" i="2"/>
  <c r="Q499" i="2"/>
  <c r="U499" i="2"/>
  <c r="G501" i="2"/>
  <c r="K501" i="2"/>
  <c r="O501" i="2"/>
  <c r="S501" i="2"/>
  <c r="W501" i="2"/>
  <c r="E503" i="2"/>
  <c r="I503" i="2"/>
  <c r="M503" i="2"/>
  <c r="Q503" i="2"/>
  <c r="U503" i="2"/>
  <c r="D509" i="2"/>
  <c r="H509" i="2"/>
  <c r="L509" i="2"/>
  <c r="P509" i="2"/>
  <c r="T509" i="2"/>
  <c r="X509" i="2"/>
  <c r="E517" i="2"/>
  <c r="I517" i="2"/>
  <c r="M517" i="2"/>
  <c r="Q517" i="2"/>
  <c r="U517" i="2"/>
  <c r="G519" i="2"/>
  <c r="K519" i="2"/>
  <c r="O519" i="2"/>
  <c r="S519" i="2"/>
  <c r="W519" i="2"/>
  <c r="E521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I529" i="2"/>
  <c r="M529" i="2"/>
  <c r="Q529" i="2"/>
  <c r="U529" i="2"/>
  <c r="G531" i="2"/>
  <c r="K531" i="2"/>
  <c r="O531" i="2"/>
  <c r="S531" i="2"/>
  <c r="W531" i="2"/>
  <c r="I533" i="2"/>
  <c r="M533" i="2"/>
  <c r="Q533" i="2"/>
  <c r="U533" i="2"/>
  <c r="G535" i="2"/>
  <c r="K535" i="2"/>
  <c r="O535" i="2"/>
  <c r="S535" i="2"/>
  <c r="W535" i="2"/>
  <c r="E537" i="2"/>
  <c r="I537" i="2"/>
  <c r="M537" i="2"/>
  <c r="Q537" i="2"/>
  <c r="U537" i="2"/>
  <c r="G539" i="2"/>
  <c r="K539" i="2"/>
  <c r="O539" i="2"/>
  <c r="S539" i="2"/>
  <c r="W539" i="2"/>
  <c r="E541" i="2"/>
  <c r="I541" i="2"/>
  <c r="M541" i="2"/>
  <c r="Q541" i="2"/>
  <c r="U541" i="2"/>
  <c r="G543" i="2"/>
  <c r="K543" i="2"/>
  <c r="O543" i="2"/>
  <c r="S543" i="2"/>
  <c r="W543" i="2"/>
  <c r="D545" i="2"/>
  <c r="H545" i="2"/>
  <c r="L545" i="2"/>
  <c r="P545" i="2"/>
  <c r="T545" i="2"/>
  <c r="X545" i="2"/>
  <c r="D553" i="2"/>
  <c r="H553" i="2"/>
  <c r="L553" i="2"/>
  <c r="P553" i="2"/>
  <c r="V553" i="2"/>
  <c r="F557" i="2"/>
  <c r="N557" i="2"/>
  <c r="V557" i="2"/>
  <c r="F561" i="2"/>
  <c r="N561" i="2"/>
  <c r="V561" i="2"/>
  <c r="G565" i="2"/>
  <c r="O565" i="2"/>
  <c r="W565" i="2"/>
  <c r="E567" i="2"/>
  <c r="M567" i="2"/>
  <c r="U567" i="2"/>
  <c r="Z569" i="2"/>
  <c r="V569" i="2"/>
  <c r="R569" i="2"/>
  <c r="N569" i="2"/>
  <c r="J569" i="2"/>
  <c r="F569" i="2"/>
  <c r="AB569" i="2"/>
  <c r="X569" i="2"/>
  <c r="T569" i="2"/>
  <c r="P569" i="2"/>
  <c r="L569" i="2"/>
  <c r="H569" i="2"/>
  <c r="D569" i="2"/>
  <c r="K569" i="2"/>
  <c r="S569" i="2"/>
  <c r="AA569" i="2"/>
  <c r="G573" i="2"/>
  <c r="O573" i="2"/>
  <c r="W573" i="2"/>
  <c r="E575" i="2"/>
  <c r="M575" i="2"/>
  <c r="U575" i="2"/>
  <c r="Y577" i="2"/>
  <c r="U577" i="2"/>
  <c r="Q577" i="2"/>
  <c r="M577" i="2"/>
  <c r="I577" i="2"/>
  <c r="E577" i="2"/>
  <c r="AA577" i="2"/>
  <c r="W577" i="2"/>
  <c r="S577" i="2"/>
  <c r="O577" i="2"/>
  <c r="K577" i="2"/>
  <c r="G577" i="2"/>
  <c r="J577" i="2"/>
  <c r="R577" i="2"/>
  <c r="Z577" i="2"/>
  <c r="E579" i="2"/>
  <c r="M579" i="2"/>
  <c r="U579" i="2"/>
  <c r="AA581" i="2"/>
  <c r="W581" i="2"/>
  <c r="S581" i="2"/>
  <c r="O581" i="2"/>
  <c r="K581" i="2"/>
  <c r="G581" i="2"/>
  <c r="Y581" i="2"/>
  <c r="U581" i="2"/>
  <c r="Q581" i="2"/>
  <c r="M581" i="2"/>
  <c r="I581" i="2"/>
  <c r="E581" i="2"/>
  <c r="J581" i="2"/>
  <c r="R581" i="2"/>
  <c r="Z581" i="2"/>
  <c r="E583" i="2"/>
  <c r="M583" i="2"/>
  <c r="U583" i="2"/>
  <c r="Y585" i="2"/>
  <c r="U585" i="2"/>
  <c r="Q585" i="2"/>
  <c r="M585" i="2"/>
  <c r="I585" i="2"/>
  <c r="E585" i="2"/>
  <c r="AA585" i="2"/>
  <c r="W585" i="2"/>
  <c r="S585" i="2"/>
  <c r="O585" i="2"/>
  <c r="K585" i="2"/>
  <c r="G585" i="2"/>
  <c r="J585" i="2"/>
  <c r="R585" i="2"/>
  <c r="Z585" i="2"/>
  <c r="E587" i="2"/>
  <c r="M587" i="2"/>
  <c r="U587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P589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S593" i="2"/>
  <c r="J597" i="2"/>
  <c r="Z597" i="2"/>
  <c r="K599" i="2"/>
  <c r="AA599" i="2"/>
  <c r="G609" i="2"/>
  <c r="W609" i="2"/>
  <c r="G617" i="2"/>
  <c r="W617" i="2"/>
  <c r="G625" i="2"/>
  <c r="W625" i="2"/>
  <c r="G633" i="2"/>
  <c r="W633" i="2"/>
  <c r="G641" i="2"/>
  <c r="W641" i="2"/>
  <c r="AB681" i="2"/>
  <c r="X681" i="2"/>
  <c r="T681" i="2"/>
  <c r="P681" i="2"/>
  <c r="L681" i="2"/>
  <c r="H681" i="2"/>
  <c r="D681" i="2"/>
  <c r="Z681" i="2"/>
  <c r="U681" i="2"/>
  <c r="O681" i="2"/>
  <c r="J681" i="2"/>
  <c r="E681" i="2"/>
  <c r="W681" i="2"/>
  <c r="R681" i="2"/>
  <c r="M681" i="2"/>
  <c r="G681" i="2"/>
  <c r="V681" i="2"/>
  <c r="K681" i="2"/>
  <c r="S681" i="2"/>
  <c r="I681" i="2"/>
  <c r="AA681" i="2"/>
  <c r="Q681" i="2"/>
  <c r="F681" i="2"/>
  <c r="Y691" i="2"/>
  <c r="AB959" i="2"/>
  <c r="X959" i="2"/>
  <c r="T959" i="2"/>
  <c r="P959" i="2"/>
  <c r="L959" i="2"/>
  <c r="H959" i="2"/>
  <c r="D959" i="2"/>
  <c r="W959" i="2"/>
  <c r="R959" i="2"/>
  <c r="M959" i="2"/>
  <c r="G959" i="2"/>
  <c r="AA959" i="2"/>
  <c r="V959" i="2"/>
  <c r="Q959" i="2"/>
  <c r="K959" i="2"/>
  <c r="F959" i="2"/>
  <c r="U959" i="2"/>
  <c r="J959" i="2"/>
  <c r="S959" i="2"/>
  <c r="I959" i="2"/>
  <c r="O959" i="2"/>
  <c r="N959" i="2"/>
  <c r="Z959" i="2"/>
  <c r="E959" i="2"/>
  <c r="Y959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R635" i="2"/>
  <c r="V635" i="2"/>
  <c r="Z635" i="2"/>
  <c r="F639" i="2"/>
  <c r="J639" i="2"/>
  <c r="N639" i="2"/>
  <c r="R639" i="2"/>
  <c r="V639" i="2"/>
  <c r="Z639" i="2"/>
  <c r="F643" i="2"/>
  <c r="J643" i="2"/>
  <c r="N643" i="2"/>
  <c r="R643" i="2"/>
  <c r="V643" i="2"/>
  <c r="Z643" i="2"/>
  <c r="F647" i="2"/>
  <c r="J647" i="2"/>
  <c r="N647" i="2"/>
  <c r="S647" i="2"/>
  <c r="I649" i="2"/>
  <c r="Q649" i="2"/>
  <c r="I673" i="2"/>
  <c r="K675" i="2"/>
  <c r="H683" i="2"/>
  <c r="K689" i="2"/>
  <c r="AA695" i="2"/>
  <c r="W695" i="2"/>
  <c r="S695" i="2"/>
  <c r="O695" i="2"/>
  <c r="K695" i="2"/>
  <c r="G695" i="2"/>
  <c r="Z695" i="2"/>
  <c r="U695" i="2"/>
  <c r="P695" i="2"/>
  <c r="J695" i="2"/>
  <c r="E695" i="2"/>
  <c r="V695" i="2"/>
  <c r="N695" i="2"/>
  <c r="H695" i="2"/>
  <c r="Y695" i="2"/>
  <c r="R695" i="2"/>
  <c r="L695" i="2"/>
  <c r="D695" i="2"/>
  <c r="Q695" i="2"/>
  <c r="Y699" i="2"/>
  <c r="U699" i="2"/>
  <c r="Q699" i="2"/>
  <c r="M699" i="2"/>
  <c r="I699" i="2"/>
  <c r="E699" i="2"/>
  <c r="Z699" i="2"/>
  <c r="T699" i="2"/>
  <c r="O699" i="2"/>
  <c r="J699" i="2"/>
  <c r="D699" i="2"/>
  <c r="X699" i="2"/>
  <c r="R699" i="2"/>
  <c r="K699" i="2"/>
  <c r="AB699" i="2"/>
  <c r="V699" i="2"/>
  <c r="N699" i="2"/>
  <c r="G699" i="2"/>
  <c r="P699" i="2"/>
  <c r="AB941" i="2"/>
  <c r="X941" i="2"/>
  <c r="T941" i="2"/>
  <c r="P941" i="2"/>
  <c r="L941" i="2"/>
  <c r="H941" i="2"/>
  <c r="D941" i="2"/>
  <c r="Z941" i="2"/>
  <c r="U941" i="2"/>
  <c r="O941" i="2"/>
  <c r="J941" i="2"/>
  <c r="E941" i="2"/>
  <c r="Y941" i="2"/>
  <c r="S941" i="2"/>
  <c r="N941" i="2"/>
  <c r="I941" i="2"/>
  <c r="R941" i="2"/>
  <c r="G941" i="2"/>
  <c r="AA941" i="2"/>
  <c r="Q941" i="2"/>
  <c r="F941" i="2"/>
  <c r="V941" i="2"/>
  <c r="M941" i="2"/>
  <c r="K941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G635" i="2"/>
  <c r="K635" i="2"/>
  <c r="O635" i="2"/>
  <c r="S635" i="2"/>
  <c r="W635" i="2"/>
  <c r="AA635" i="2"/>
  <c r="G639" i="2"/>
  <c r="K639" i="2"/>
  <c r="O639" i="2"/>
  <c r="S639" i="2"/>
  <c r="W639" i="2"/>
  <c r="AA639" i="2"/>
  <c r="G643" i="2"/>
  <c r="K643" i="2"/>
  <c r="O643" i="2"/>
  <c r="S643" i="2"/>
  <c r="W643" i="2"/>
  <c r="AA643" i="2"/>
  <c r="Z647" i="2"/>
  <c r="V647" i="2"/>
  <c r="R647" i="2"/>
  <c r="AB647" i="2"/>
  <c r="X647" i="2"/>
  <c r="T647" i="2"/>
  <c r="G647" i="2"/>
  <c r="K647" i="2"/>
  <c r="O647" i="2"/>
  <c r="U647" i="2"/>
  <c r="Y649" i="2"/>
  <c r="X649" i="2"/>
  <c r="T649" i="2"/>
  <c r="P649" i="2"/>
  <c r="L649" i="2"/>
  <c r="H649" i="2"/>
  <c r="D649" i="2"/>
  <c r="AA649" i="2"/>
  <c r="V649" i="2"/>
  <c r="R649" i="2"/>
  <c r="N649" i="2"/>
  <c r="J649" i="2"/>
  <c r="F649" i="2"/>
  <c r="K649" i="2"/>
  <c r="S649" i="2"/>
  <c r="AB649" i="2"/>
  <c r="Y675" i="2"/>
  <c r="U675" i="2"/>
  <c r="Q675" i="2"/>
  <c r="M675" i="2"/>
  <c r="I675" i="2"/>
  <c r="E675" i="2"/>
  <c r="AB675" i="2"/>
  <c r="W675" i="2"/>
  <c r="R675" i="2"/>
  <c r="L675" i="2"/>
  <c r="G675" i="2"/>
  <c r="Z675" i="2"/>
  <c r="T675" i="2"/>
  <c r="O675" i="2"/>
  <c r="J675" i="2"/>
  <c r="D675" i="2"/>
  <c r="N675" i="2"/>
  <c r="X675" i="2"/>
  <c r="Z689" i="2"/>
  <c r="V689" i="2"/>
  <c r="R689" i="2"/>
  <c r="N689" i="2"/>
  <c r="J689" i="2"/>
  <c r="F689" i="2"/>
  <c r="Y689" i="2"/>
  <c r="T689" i="2"/>
  <c r="O689" i="2"/>
  <c r="I689" i="2"/>
  <c r="D689" i="2"/>
  <c r="AB689" i="2"/>
  <c r="W689" i="2"/>
  <c r="Q689" i="2"/>
  <c r="L689" i="2"/>
  <c r="G689" i="2"/>
  <c r="M689" i="2"/>
  <c r="X689" i="2"/>
  <c r="AB697" i="2"/>
  <c r="X697" i="2"/>
  <c r="T697" i="2"/>
  <c r="P697" i="2"/>
  <c r="L697" i="2"/>
  <c r="H697" i="2"/>
  <c r="D697" i="2"/>
  <c r="Z697" i="2"/>
  <c r="U697" i="2"/>
  <c r="O697" i="2"/>
  <c r="J697" i="2"/>
  <c r="E697" i="2"/>
  <c r="W697" i="2"/>
  <c r="Q697" i="2"/>
  <c r="I697" i="2"/>
  <c r="AA697" i="2"/>
  <c r="S697" i="2"/>
  <c r="M697" i="2"/>
  <c r="F697" i="2"/>
  <c r="R697" i="2"/>
  <c r="Y707" i="2"/>
  <c r="U707" i="2"/>
  <c r="Q707" i="2"/>
  <c r="M707" i="2"/>
  <c r="I707" i="2"/>
  <c r="E707" i="2"/>
  <c r="AB707" i="2"/>
  <c r="W707" i="2"/>
  <c r="R707" i="2"/>
  <c r="L707" i="2"/>
  <c r="G707" i="2"/>
  <c r="V707" i="2"/>
  <c r="O707" i="2"/>
  <c r="H707" i="2"/>
  <c r="AA707" i="2"/>
  <c r="T707" i="2"/>
  <c r="N707" i="2"/>
  <c r="F707" i="2"/>
  <c r="Z707" i="2"/>
  <c r="S707" i="2"/>
  <c r="K707" i="2"/>
  <c r="D707" i="2"/>
  <c r="Y812" i="2"/>
  <c r="U812" i="2"/>
  <c r="Q812" i="2"/>
  <c r="M812" i="2"/>
  <c r="I812" i="2"/>
  <c r="E812" i="2"/>
  <c r="AB812" i="2"/>
  <c r="X812" i="2"/>
  <c r="T812" i="2"/>
  <c r="P812" i="2"/>
  <c r="L812" i="2"/>
  <c r="H812" i="2"/>
  <c r="D812" i="2"/>
  <c r="Z812" i="2"/>
  <c r="R812" i="2"/>
  <c r="J812" i="2"/>
  <c r="W812" i="2"/>
  <c r="O812" i="2"/>
  <c r="G812" i="2"/>
  <c r="N812" i="2"/>
  <c r="AA812" i="2"/>
  <c r="K812" i="2"/>
  <c r="V812" i="2"/>
  <c r="F812" i="2"/>
  <c r="Y881" i="2"/>
  <c r="U881" i="2"/>
  <c r="Q881" i="2"/>
  <c r="M881" i="2"/>
  <c r="I881" i="2"/>
  <c r="E881" i="2"/>
  <c r="X881" i="2"/>
  <c r="S881" i="2"/>
  <c r="N881" i="2"/>
  <c r="H881" i="2"/>
  <c r="AB881" i="2"/>
  <c r="W881" i="2"/>
  <c r="R881" i="2"/>
  <c r="L881" i="2"/>
  <c r="G881" i="2"/>
  <c r="AA881" i="2"/>
  <c r="P881" i="2"/>
  <c r="F881" i="2"/>
  <c r="Z881" i="2"/>
  <c r="O881" i="2"/>
  <c r="D881" i="2"/>
  <c r="T881" i="2"/>
  <c r="K881" i="2"/>
  <c r="J881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T635" i="2"/>
  <c r="X635" i="2"/>
  <c r="D639" i="2"/>
  <c r="H639" i="2"/>
  <c r="L639" i="2"/>
  <c r="P639" i="2"/>
  <c r="T639" i="2"/>
  <c r="X639" i="2"/>
  <c r="D643" i="2"/>
  <c r="H643" i="2"/>
  <c r="L643" i="2"/>
  <c r="P643" i="2"/>
  <c r="T643" i="2"/>
  <c r="X643" i="2"/>
  <c r="D647" i="2"/>
  <c r="H647" i="2"/>
  <c r="L647" i="2"/>
  <c r="P647" i="2"/>
  <c r="W647" i="2"/>
  <c r="E649" i="2"/>
  <c r="M649" i="2"/>
  <c r="U649" i="2"/>
  <c r="AB673" i="2"/>
  <c r="X673" i="2"/>
  <c r="T673" i="2"/>
  <c r="P673" i="2"/>
  <c r="L673" i="2"/>
  <c r="H673" i="2"/>
  <c r="D673" i="2"/>
  <c r="W673" i="2"/>
  <c r="R673" i="2"/>
  <c r="M673" i="2"/>
  <c r="G673" i="2"/>
  <c r="Z673" i="2"/>
  <c r="U673" i="2"/>
  <c r="O673" i="2"/>
  <c r="J673" i="2"/>
  <c r="E673" i="2"/>
  <c r="N673" i="2"/>
  <c r="Y673" i="2"/>
  <c r="F675" i="2"/>
  <c r="P675" i="2"/>
  <c r="AA675" i="2"/>
  <c r="Y683" i="2"/>
  <c r="U683" i="2"/>
  <c r="Q683" i="2"/>
  <c r="M683" i="2"/>
  <c r="I683" i="2"/>
  <c r="E683" i="2"/>
  <c r="Z683" i="2"/>
  <c r="T683" i="2"/>
  <c r="O683" i="2"/>
  <c r="J683" i="2"/>
  <c r="D683" i="2"/>
  <c r="AB683" i="2"/>
  <c r="W683" i="2"/>
  <c r="R683" i="2"/>
  <c r="L683" i="2"/>
  <c r="G683" i="2"/>
  <c r="N683" i="2"/>
  <c r="X683" i="2"/>
  <c r="E689" i="2"/>
  <c r="P689" i="2"/>
  <c r="AA689" i="2"/>
  <c r="G697" i="2"/>
  <c r="V697" i="2"/>
  <c r="AB705" i="2"/>
  <c r="X705" i="2"/>
  <c r="T705" i="2"/>
  <c r="P705" i="2"/>
  <c r="L705" i="2"/>
  <c r="H705" i="2"/>
  <c r="D705" i="2"/>
  <c r="W705" i="2"/>
  <c r="R705" i="2"/>
  <c r="M705" i="2"/>
  <c r="G705" i="2"/>
  <c r="V705" i="2"/>
  <c r="O705" i="2"/>
  <c r="I705" i="2"/>
  <c r="AA705" i="2"/>
  <c r="U705" i="2"/>
  <c r="Z705" i="2"/>
  <c r="S705" i="2"/>
  <c r="K705" i="2"/>
  <c r="E705" i="2"/>
  <c r="Q705" i="2"/>
  <c r="J707" i="2"/>
  <c r="Z709" i="2"/>
  <c r="V709" i="2"/>
  <c r="R709" i="2"/>
  <c r="N709" i="2"/>
  <c r="J709" i="2"/>
  <c r="F709" i="2"/>
  <c r="AA709" i="2"/>
  <c r="U709" i="2"/>
  <c r="P709" i="2"/>
  <c r="K709" i="2"/>
  <c r="E709" i="2"/>
  <c r="W709" i="2"/>
  <c r="O709" i="2"/>
  <c r="H709" i="2"/>
  <c r="AB709" i="2"/>
  <c r="T709" i="2"/>
  <c r="M709" i="2"/>
  <c r="G709" i="2"/>
  <c r="Y709" i="2"/>
  <c r="S709" i="2"/>
  <c r="L709" i="2"/>
  <c r="D709" i="2"/>
  <c r="Y800" i="2"/>
  <c r="U800" i="2"/>
  <c r="Q800" i="2"/>
  <c r="M800" i="2"/>
  <c r="I800" i="2"/>
  <c r="E800" i="2"/>
  <c r="AB800" i="2"/>
  <c r="X800" i="2"/>
  <c r="T800" i="2"/>
  <c r="P800" i="2"/>
  <c r="L800" i="2"/>
  <c r="H800" i="2"/>
  <c r="D800" i="2"/>
  <c r="W800" i="2"/>
  <c r="O800" i="2"/>
  <c r="G800" i="2"/>
  <c r="V800" i="2"/>
  <c r="N800" i="2"/>
  <c r="F800" i="2"/>
  <c r="R800" i="2"/>
  <c r="AA800" i="2"/>
  <c r="K800" i="2"/>
  <c r="Z800" i="2"/>
  <c r="J800" i="2"/>
  <c r="S812" i="2"/>
  <c r="V881" i="2"/>
  <c r="Y905" i="2"/>
  <c r="U905" i="2"/>
  <c r="Q905" i="2"/>
  <c r="M905" i="2"/>
  <c r="I905" i="2"/>
  <c r="E905" i="2"/>
  <c r="AA905" i="2"/>
  <c r="V905" i="2"/>
  <c r="P905" i="2"/>
  <c r="K905" i="2"/>
  <c r="F905" i="2"/>
  <c r="Z905" i="2"/>
  <c r="T905" i="2"/>
  <c r="O905" i="2"/>
  <c r="J905" i="2"/>
  <c r="D905" i="2"/>
  <c r="S905" i="2"/>
  <c r="H905" i="2"/>
  <c r="AB905" i="2"/>
  <c r="R905" i="2"/>
  <c r="G905" i="2"/>
  <c r="W905" i="2"/>
  <c r="K9" i="3"/>
  <c r="K10" i="3" s="1"/>
  <c r="K11" i="3" s="1"/>
  <c r="N905" i="2"/>
  <c r="L905" i="2"/>
  <c r="F653" i="2"/>
  <c r="K653" i="2"/>
  <c r="P653" i="2"/>
  <c r="V653" i="2"/>
  <c r="F657" i="2"/>
  <c r="K657" i="2"/>
  <c r="P657" i="2"/>
  <c r="V657" i="2"/>
  <c r="E671" i="2"/>
  <c r="J671" i="2"/>
  <c r="P671" i="2"/>
  <c r="U671" i="2"/>
  <c r="Z677" i="2"/>
  <c r="V677" i="2"/>
  <c r="R677" i="2"/>
  <c r="N677" i="2"/>
  <c r="J677" i="2"/>
  <c r="F677" i="2"/>
  <c r="H677" i="2"/>
  <c r="M677" i="2"/>
  <c r="S677" i="2"/>
  <c r="X677" i="2"/>
  <c r="AA679" i="2"/>
  <c r="W679" i="2"/>
  <c r="S679" i="2"/>
  <c r="O679" i="2"/>
  <c r="K679" i="2"/>
  <c r="G679" i="2"/>
  <c r="H679" i="2"/>
  <c r="M679" i="2"/>
  <c r="R679" i="2"/>
  <c r="X679" i="2"/>
  <c r="U685" i="2"/>
  <c r="F687" i="2"/>
  <c r="K687" i="2"/>
  <c r="Q687" i="2"/>
  <c r="V687" i="2"/>
  <c r="Z693" i="2"/>
  <c r="AA693" i="2"/>
  <c r="V693" i="2"/>
  <c r="R693" i="2"/>
  <c r="N693" i="2"/>
  <c r="J693" i="2"/>
  <c r="F693" i="2"/>
  <c r="H693" i="2"/>
  <c r="M693" i="2"/>
  <c r="S693" i="2"/>
  <c r="X693" i="2"/>
  <c r="N711" i="2"/>
  <c r="Y724" i="2"/>
  <c r="U724" i="2"/>
  <c r="Q724" i="2"/>
  <c r="M724" i="2"/>
  <c r="I724" i="2"/>
  <c r="E724" i="2"/>
  <c r="AB724" i="2"/>
  <c r="W724" i="2"/>
  <c r="R724" i="2"/>
  <c r="L724" i="2"/>
  <c r="G724" i="2"/>
  <c r="AA724" i="2"/>
  <c r="V724" i="2"/>
  <c r="P724" i="2"/>
  <c r="K724" i="2"/>
  <c r="F724" i="2"/>
  <c r="N724" i="2"/>
  <c r="X724" i="2"/>
  <c r="H728" i="2"/>
  <c r="Y732" i="2"/>
  <c r="U732" i="2"/>
  <c r="Q732" i="2"/>
  <c r="M732" i="2"/>
  <c r="I732" i="2"/>
  <c r="E732" i="2"/>
  <c r="AB732" i="2"/>
  <c r="W732" i="2"/>
  <c r="R732" i="2"/>
  <c r="L732" i="2"/>
  <c r="G732" i="2"/>
  <c r="AA732" i="2"/>
  <c r="V732" i="2"/>
  <c r="P732" i="2"/>
  <c r="K732" i="2"/>
  <c r="F732" i="2"/>
  <c r="N732" i="2"/>
  <c r="X732" i="2"/>
  <c r="H736" i="2"/>
  <c r="Y740" i="2"/>
  <c r="U740" i="2"/>
  <c r="Q740" i="2"/>
  <c r="M740" i="2"/>
  <c r="I740" i="2"/>
  <c r="E740" i="2"/>
  <c r="AB740" i="2"/>
  <c r="W740" i="2"/>
  <c r="R740" i="2"/>
  <c r="L740" i="2"/>
  <c r="G740" i="2"/>
  <c r="AA740" i="2"/>
  <c r="V740" i="2"/>
  <c r="P740" i="2"/>
  <c r="K740" i="2"/>
  <c r="F740" i="2"/>
  <c r="N740" i="2"/>
  <c r="X740" i="2"/>
  <c r="H744" i="2"/>
  <c r="Y748" i="2"/>
  <c r="U748" i="2"/>
  <c r="Q748" i="2"/>
  <c r="M748" i="2"/>
  <c r="I748" i="2"/>
  <c r="E748" i="2"/>
  <c r="AB748" i="2"/>
  <c r="W748" i="2"/>
  <c r="R748" i="2"/>
  <c r="L748" i="2"/>
  <c r="G748" i="2"/>
  <c r="AA748" i="2"/>
  <c r="V748" i="2"/>
  <c r="P748" i="2"/>
  <c r="K748" i="2"/>
  <c r="F748" i="2"/>
  <c r="N748" i="2"/>
  <c r="X748" i="2"/>
  <c r="H752" i="2"/>
  <c r="Y756" i="2"/>
  <c r="U756" i="2"/>
  <c r="Q756" i="2"/>
  <c r="M756" i="2"/>
  <c r="I756" i="2"/>
  <c r="E756" i="2"/>
  <c r="AB756" i="2"/>
  <c r="W756" i="2"/>
  <c r="R756" i="2"/>
  <c r="L756" i="2"/>
  <c r="G756" i="2"/>
  <c r="AA756" i="2"/>
  <c r="V756" i="2"/>
  <c r="P756" i="2"/>
  <c r="K756" i="2"/>
  <c r="F756" i="2"/>
  <c r="N756" i="2"/>
  <c r="X756" i="2"/>
  <c r="H760" i="2"/>
  <c r="Y764" i="2"/>
  <c r="U764" i="2"/>
  <c r="Q764" i="2"/>
  <c r="M764" i="2"/>
  <c r="I764" i="2"/>
  <c r="E764" i="2"/>
  <c r="AB764" i="2"/>
  <c r="W764" i="2"/>
  <c r="R764" i="2"/>
  <c r="L764" i="2"/>
  <c r="G764" i="2"/>
  <c r="AA764" i="2"/>
  <c r="V764" i="2"/>
  <c r="P764" i="2"/>
  <c r="K764" i="2"/>
  <c r="F764" i="2"/>
  <c r="N764" i="2"/>
  <c r="X764" i="2"/>
  <c r="H768" i="2"/>
  <c r="Y772" i="2"/>
  <c r="U772" i="2"/>
  <c r="Q772" i="2"/>
  <c r="M772" i="2"/>
  <c r="I772" i="2"/>
  <c r="E772" i="2"/>
  <c r="AB772" i="2"/>
  <c r="W772" i="2"/>
  <c r="R772" i="2"/>
  <c r="L772" i="2"/>
  <c r="G772" i="2"/>
  <c r="AA772" i="2"/>
  <c r="V772" i="2"/>
  <c r="P772" i="2"/>
  <c r="K772" i="2"/>
  <c r="F772" i="2"/>
  <c r="N772" i="2"/>
  <c r="X772" i="2"/>
  <c r="Y784" i="2"/>
  <c r="U784" i="2"/>
  <c r="Q784" i="2"/>
  <c r="M784" i="2"/>
  <c r="I784" i="2"/>
  <c r="E784" i="2"/>
  <c r="AB784" i="2"/>
  <c r="X784" i="2"/>
  <c r="T784" i="2"/>
  <c r="P784" i="2"/>
  <c r="L784" i="2"/>
  <c r="H784" i="2"/>
  <c r="D784" i="2"/>
  <c r="W784" i="2"/>
  <c r="O784" i="2"/>
  <c r="G784" i="2"/>
  <c r="V784" i="2"/>
  <c r="N784" i="2"/>
  <c r="F784" i="2"/>
  <c r="S784" i="2"/>
  <c r="Y796" i="2"/>
  <c r="U796" i="2"/>
  <c r="Q796" i="2"/>
  <c r="M796" i="2"/>
  <c r="I796" i="2"/>
  <c r="E796" i="2"/>
  <c r="AB796" i="2"/>
  <c r="X796" i="2"/>
  <c r="T796" i="2"/>
  <c r="P796" i="2"/>
  <c r="L796" i="2"/>
  <c r="H796" i="2"/>
  <c r="D796" i="2"/>
  <c r="Z796" i="2"/>
  <c r="R796" i="2"/>
  <c r="J796" i="2"/>
  <c r="W796" i="2"/>
  <c r="O796" i="2"/>
  <c r="G796" i="2"/>
  <c r="S796" i="2"/>
  <c r="K816" i="2"/>
  <c r="K828" i="2"/>
  <c r="Z895" i="2"/>
  <c r="V895" i="2"/>
  <c r="R895" i="2"/>
  <c r="N895" i="2"/>
  <c r="J895" i="2"/>
  <c r="F895" i="2"/>
  <c r="AA895" i="2"/>
  <c r="U895" i="2"/>
  <c r="P895" i="2"/>
  <c r="K895" i="2"/>
  <c r="E895" i="2"/>
  <c r="Y895" i="2"/>
  <c r="T895" i="2"/>
  <c r="O895" i="2"/>
  <c r="I895" i="2"/>
  <c r="D895" i="2"/>
  <c r="S895" i="2"/>
  <c r="H895" i="2"/>
  <c r="AB895" i="2"/>
  <c r="Q895" i="2"/>
  <c r="G895" i="2"/>
  <c r="X895" i="2"/>
  <c r="Y913" i="2"/>
  <c r="U913" i="2"/>
  <c r="Q913" i="2"/>
  <c r="M913" i="2"/>
  <c r="I913" i="2"/>
  <c r="E913" i="2"/>
  <c r="X913" i="2"/>
  <c r="S913" i="2"/>
  <c r="N913" i="2"/>
  <c r="H913" i="2"/>
  <c r="AB913" i="2"/>
  <c r="W913" i="2"/>
  <c r="R913" i="2"/>
  <c r="L913" i="2"/>
  <c r="G913" i="2"/>
  <c r="AA913" i="2"/>
  <c r="P913" i="2"/>
  <c r="F913" i="2"/>
  <c r="Z913" i="2"/>
  <c r="O913" i="2"/>
  <c r="D913" i="2"/>
  <c r="V913" i="2"/>
  <c r="Z937" i="2"/>
  <c r="V937" i="2"/>
  <c r="R937" i="2"/>
  <c r="N937" i="2"/>
  <c r="J937" i="2"/>
  <c r="F937" i="2"/>
  <c r="AA937" i="2"/>
  <c r="U937" i="2"/>
  <c r="P937" i="2"/>
  <c r="K937" i="2"/>
  <c r="E937" i="2"/>
  <c r="Y937" i="2"/>
  <c r="T937" i="2"/>
  <c r="O937" i="2"/>
  <c r="I937" i="2"/>
  <c r="D937" i="2"/>
  <c r="S937" i="2"/>
  <c r="H937" i="2"/>
  <c r="AB937" i="2"/>
  <c r="Q937" i="2"/>
  <c r="G937" i="2"/>
  <c r="X937" i="2"/>
  <c r="AB1053" i="2"/>
  <c r="X1053" i="2"/>
  <c r="T1053" i="2"/>
  <c r="P1053" i="2"/>
  <c r="L1053" i="2"/>
  <c r="H1053" i="2"/>
  <c r="D1053" i="2"/>
  <c r="W1053" i="2"/>
  <c r="R1053" i="2"/>
  <c r="M1053" i="2"/>
  <c r="G1053" i="2"/>
  <c r="AA1053" i="2"/>
  <c r="V1053" i="2"/>
  <c r="Q1053" i="2"/>
  <c r="K1053" i="2"/>
  <c r="F1053" i="2"/>
  <c r="Z1053" i="2"/>
  <c r="U1053" i="2"/>
  <c r="O1053" i="2"/>
  <c r="J1053" i="2"/>
  <c r="E1053" i="2"/>
  <c r="N1053" i="2"/>
  <c r="I1053" i="2"/>
  <c r="Y1053" i="2"/>
  <c r="S1053" i="2"/>
  <c r="Y780" i="2"/>
  <c r="U780" i="2"/>
  <c r="Q780" i="2"/>
  <c r="M780" i="2"/>
  <c r="I780" i="2"/>
  <c r="E780" i="2"/>
  <c r="AB780" i="2"/>
  <c r="X780" i="2"/>
  <c r="T780" i="2"/>
  <c r="P780" i="2"/>
  <c r="L780" i="2"/>
  <c r="H780" i="2"/>
  <c r="D780" i="2"/>
  <c r="Z780" i="2"/>
  <c r="R780" i="2"/>
  <c r="J780" i="2"/>
  <c r="W780" i="2"/>
  <c r="O780" i="2"/>
  <c r="G780" i="2"/>
  <c r="S780" i="2"/>
  <c r="Z883" i="2"/>
  <c r="V883" i="2"/>
  <c r="R883" i="2"/>
  <c r="N883" i="2"/>
  <c r="J883" i="2"/>
  <c r="F883" i="2"/>
  <c r="AB883" i="2"/>
  <c r="W883" i="2"/>
  <c r="Q883" i="2"/>
  <c r="L883" i="2"/>
  <c r="G883" i="2"/>
  <c r="AA883" i="2"/>
  <c r="U883" i="2"/>
  <c r="P883" i="2"/>
  <c r="K883" i="2"/>
  <c r="E883" i="2"/>
  <c r="S883" i="2"/>
  <c r="H883" i="2"/>
  <c r="Y883" i="2"/>
  <c r="O883" i="2"/>
  <c r="D883" i="2"/>
  <c r="X883" i="2"/>
  <c r="J999" i="2"/>
  <c r="E999" i="2"/>
  <c r="I999" i="2"/>
  <c r="G9" i="3"/>
  <c r="G10" i="3" s="1"/>
  <c r="G11" i="3" s="1"/>
  <c r="G999" i="2"/>
  <c r="L999" i="2"/>
  <c r="F999" i="2"/>
  <c r="F1002" i="2" s="1"/>
  <c r="Y653" i="2"/>
  <c r="U653" i="2"/>
  <c r="Q653" i="2"/>
  <c r="M653" i="2"/>
  <c r="I653" i="2"/>
  <c r="E653" i="2"/>
  <c r="H653" i="2"/>
  <c r="N653" i="2"/>
  <c r="S653" i="2"/>
  <c r="X653" i="2"/>
  <c r="Y657" i="2"/>
  <c r="U657" i="2"/>
  <c r="Q657" i="2"/>
  <c r="M657" i="2"/>
  <c r="I657" i="2"/>
  <c r="E657" i="2"/>
  <c r="H657" i="2"/>
  <c r="N657" i="2"/>
  <c r="S657" i="2"/>
  <c r="X657" i="2"/>
  <c r="AA671" i="2"/>
  <c r="W671" i="2"/>
  <c r="S671" i="2"/>
  <c r="O671" i="2"/>
  <c r="K671" i="2"/>
  <c r="G671" i="2"/>
  <c r="H671" i="2"/>
  <c r="M671" i="2"/>
  <c r="R671" i="2"/>
  <c r="X671" i="2"/>
  <c r="U677" i="2"/>
  <c r="AA677" i="2"/>
  <c r="J679" i="2"/>
  <c r="P679" i="2"/>
  <c r="U679" i="2"/>
  <c r="Z679" i="2"/>
  <c r="Z685" i="2"/>
  <c r="V685" i="2"/>
  <c r="R685" i="2"/>
  <c r="N685" i="2"/>
  <c r="J685" i="2"/>
  <c r="F685" i="2"/>
  <c r="H685" i="2"/>
  <c r="M685" i="2"/>
  <c r="S685" i="2"/>
  <c r="X685" i="2"/>
  <c r="AB687" i="2"/>
  <c r="X687" i="2"/>
  <c r="T687" i="2"/>
  <c r="P687" i="2"/>
  <c r="L687" i="2"/>
  <c r="H687" i="2"/>
  <c r="D687" i="2"/>
  <c r="I687" i="2"/>
  <c r="N687" i="2"/>
  <c r="S687" i="2"/>
  <c r="Y687" i="2"/>
  <c r="K693" i="2"/>
  <c r="P693" i="2"/>
  <c r="U693" i="2"/>
  <c r="AB693" i="2"/>
  <c r="AB711" i="2"/>
  <c r="X711" i="2"/>
  <c r="T711" i="2"/>
  <c r="P711" i="2"/>
  <c r="L711" i="2"/>
  <c r="H711" i="2"/>
  <c r="D711" i="2"/>
  <c r="AA711" i="2"/>
  <c r="V711" i="2"/>
  <c r="Q711" i="2"/>
  <c r="K711" i="2"/>
  <c r="F711" i="2"/>
  <c r="J711" i="2"/>
  <c r="R711" i="2"/>
  <c r="Y711" i="2"/>
  <c r="Y728" i="2"/>
  <c r="U728" i="2"/>
  <c r="Q728" i="2"/>
  <c r="M728" i="2"/>
  <c r="I728" i="2"/>
  <c r="E728" i="2"/>
  <c r="AB728" i="2"/>
  <c r="W728" i="2"/>
  <c r="R728" i="2"/>
  <c r="L728" i="2"/>
  <c r="G728" i="2"/>
  <c r="AA728" i="2"/>
  <c r="V728" i="2"/>
  <c r="P728" i="2"/>
  <c r="K728" i="2"/>
  <c r="F728" i="2"/>
  <c r="N728" i="2"/>
  <c r="X728" i="2"/>
  <c r="Y736" i="2"/>
  <c r="U736" i="2"/>
  <c r="Q736" i="2"/>
  <c r="M736" i="2"/>
  <c r="I736" i="2"/>
  <c r="E736" i="2"/>
  <c r="AB736" i="2"/>
  <c r="W736" i="2"/>
  <c r="R736" i="2"/>
  <c r="L736" i="2"/>
  <c r="G736" i="2"/>
  <c r="AA736" i="2"/>
  <c r="V736" i="2"/>
  <c r="P736" i="2"/>
  <c r="K736" i="2"/>
  <c r="F736" i="2"/>
  <c r="N736" i="2"/>
  <c r="X736" i="2"/>
  <c r="Y744" i="2"/>
  <c r="U744" i="2"/>
  <c r="Q744" i="2"/>
  <c r="M744" i="2"/>
  <c r="I744" i="2"/>
  <c r="E744" i="2"/>
  <c r="AB744" i="2"/>
  <c r="W744" i="2"/>
  <c r="R744" i="2"/>
  <c r="L744" i="2"/>
  <c r="G744" i="2"/>
  <c r="AA744" i="2"/>
  <c r="V744" i="2"/>
  <c r="P744" i="2"/>
  <c r="K744" i="2"/>
  <c r="F744" i="2"/>
  <c r="N744" i="2"/>
  <c r="X744" i="2"/>
  <c r="Y752" i="2"/>
  <c r="U752" i="2"/>
  <c r="Q752" i="2"/>
  <c r="M752" i="2"/>
  <c r="I752" i="2"/>
  <c r="E752" i="2"/>
  <c r="AB752" i="2"/>
  <c r="W752" i="2"/>
  <c r="R752" i="2"/>
  <c r="L752" i="2"/>
  <c r="G752" i="2"/>
  <c r="AA752" i="2"/>
  <c r="V752" i="2"/>
  <c r="P752" i="2"/>
  <c r="K752" i="2"/>
  <c r="F752" i="2"/>
  <c r="N752" i="2"/>
  <c r="X752" i="2"/>
  <c r="Y760" i="2"/>
  <c r="U760" i="2"/>
  <c r="Q760" i="2"/>
  <c r="M760" i="2"/>
  <c r="I760" i="2"/>
  <c r="E760" i="2"/>
  <c r="AB760" i="2"/>
  <c r="W760" i="2"/>
  <c r="R760" i="2"/>
  <c r="L760" i="2"/>
  <c r="G760" i="2"/>
  <c r="AA760" i="2"/>
  <c r="V760" i="2"/>
  <c r="P760" i="2"/>
  <c r="K760" i="2"/>
  <c r="F760" i="2"/>
  <c r="N760" i="2"/>
  <c r="X760" i="2"/>
  <c r="Y768" i="2"/>
  <c r="U768" i="2"/>
  <c r="Q768" i="2"/>
  <c r="M768" i="2"/>
  <c r="I768" i="2"/>
  <c r="E768" i="2"/>
  <c r="AB768" i="2"/>
  <c r="W768" i="2"/>
  <c r="R768" i="2"/>
  <c r="L768" i="2"/>
  <c r="G768" i="2"/>
  <c r="AA768" i="2"/>
  <c r="V768" i="2"/>
  <c r="P768" i="2"/>
  <c r="K768" i="2"/>
  <c r="F768" i="2"/>
  <c r="N768" i="2"/>
  <c r="X768" i="2"/>
  <c r="F780" i="2"/>
  <c r="V780" i="2"/>
  <c r="Y816" i="2"/>
  <c r="U816" i="2"/>
  <c r="Q816" i="2"/>
  <c r="M816" i="2"/>
  <c r="I816" i="2"/>
  <c r="E816" i="2"/>
  <c r="AB816" i="2"/>
  <c r="X816" i="2"/>
  <c r="T816" i="2"/>
  <c r="P816" i="2"/>
  <c r="L816" i="2"/>
  <c r="H816" i="2"/>
  <c r="D816" i="2"/>
  <c r="W816" i="2"/>
  <c r="O816" i="2"/>
  <c r="G816" i="2"/>
  <c r="V816" i="2"/>
  <c r="N816" i="2"/>
  <c r="F816" i="2"/>
  <c r="S816" i="2"/>
  <c r="Y828" i="2"/>
  <c r="U828" i="2"/>
  <c r="Q828" i="2"/>
  <c r="M828" i="2"/>
  <c r="I828" i="2"/>
  <c r="E828" i="2"/>
  <c r="AB828" i="2"/>
  <c r="X828" i="2"/>
  <c r="T828" i="2"/>
  <c r="P828" i="2"/>
  <c r="L828" i="2"/>
  <c r="H828" i="2"/>
  <c r="D828" i="2"/>
  <c r="Z828" i="2"/>
  <c r="R828" i="2"/>
  <c r="J828" i="2"/>
  <c r="W828" i="2"/>
  <c r="O828" i="2"/>
  <c r="G828" i="2"/>
  <c r="S828" i="2"/>
  <c r="B9" i="3"/>
  <c r="B10" i="3" s="1"/>
  <c r="B11" i="3" s="1"/>
  <c r="AB875" i="2"/>
  <c r="X875" i="2"/>
  <c r="T875" i="2"/>
  <c r="P875" i="2"/>
  <c r="L875" i="2"/>
  <c r="H875" i="2"/>
  <c r="D875" i="2"/>
  <c r="W875" i="2"/>
  <c r="R875" i="2"/>
  <c r="M875" i="2"/>
  <c r="G875" i="2"/>
  <c r="AA875" i="2"/>
  <c r="V875" i="2"/>
  <c r="Q875" i="2"/>
  <c r="K875" i="2"/>
  <c r="F875" i="2"/>
  <c r="U875" i="2"/>
  <c r="J875" i="2"/>
  <c r="S875" i="2"/>
  <c r="I875" i="2"/>
  <c r="Y875" i="2"/>
  <c r="I883" i="2"/>
  <c r="AB955" i="2"/>
  <c r="X955" i="2"/>
  <c r="T955" i="2"/>
  <c r="P955" i="2"/>
  <c r="L955" i="2"/>
  <c r="H955" i="2"/>
  <c r="D955" i="2"/>
  <c r="AA955" i="2"/>
  <c r="V955" i="2"/>
  <c r="Q955" i="2"/>
  <c r="K955" i="2"/>
  <c r="F955" i="2"/>
  <c r="Z955" i="2"/>
  <c r="U955" i="2"/>
  <c r="O955" i="2"/>
  <c r="J955" i="2"/>
  <c r="E955" i="2"/>
  <c r="S955" i="2"/>
  <c r="I955" i="2"/>
  <c r="R955" i="2"/>
  <c r="G955" i="2"/>
  <c r="Y955" i="2"/>
  <c r="N999" i="2"/>
  <c r="Z1165" i="2"/>
  <c r="V1165" i="2"/>
  <c r="R1165" i="2"/>
  <c r="N1165" i="2"/>
  <c r="J1165" i="2"/>
  <c r="F1165" i="2"/>
  <c r="Y1165" i="2"/>
  <c r="U1165" i="2"/>
  <c r="Q1165" i="2"/>
  <c r="M1165" i="2"/>
  <c r="I1165" i="2"/>
  <c r="E1165" i="2"/>
  <c r="W1165" i="2"/>
  <c r="O1165" i="2"/>
  <c r="G1165" i="2"/>
  <c r="AB1165" i="2"/>
  <c r="T1165" i="2"/>
  <c r="L1165" i="2"/>
  <c r="D1165" i="2"/>
  <c r="P1165" i="2"/>
  <c r="AA1165" i="2"/>
  <c r="K1165" i="2"/>
  <c r="X1165" i="2"/>
  <c r="H1165" i="2"/>
  <c r="S1165" i="2"/>
  <c r="G651" i="2"/>
  <c r="K651" i="2"/>
  <c r="O651" i="2"/>
  <c r="S651" i="2"/>
  <c r="W651" i="2"/>
  <c r="G655" i="2"/>
  <c r="K655" i="2"/>
  <c r="O655" i="2"/>
  <c r="S655" i="2"/>
  <c r="W655" i="2"/>
  <c r="Z701" i="2"/>
  <c r="V701" i="2"/>
  <c r="R701" i="2"/>
  <c r="N701" i="2"/>
  <c r="J701" i="2"/>
  <c r="F701" i="2"/>
  <c r="H701" i="2"/>
  <c r="M701" i="2"/>
  <c r="S701" i="2"/>
  <c r="X701" i="2"/>
  <c r="AA703" i="2"/>
  <c r="W703" i="2"/>
  <c r="S703" i="2"/>
  <c r="O703" i="2"/>
  <c r="K703" i="2"/>
  <c r="G703" i="2"/>
  <c r="H703" i="2"/>
  <c r="M703" i="2"/>
  <c r="R703" i="2"/>
  <c r="X703" i="2"/>
  <c r="J776" i="2"/>
  <c r="R776" i="2"/>
  <c r="Y788" i="2"/>
  <c r="U788" i="2"/>
  <c r="Q788" i="2"/>
  <c r="M788" i="2"/>
  <c r="I788" i="2"/>
  <c r="E788" i="2"/>
  <c r="AB788" i="2"/>
  <c r="X788" i="2"/>
  <c r="T788" i="2"/>
  <c r="P788" i="2"/>
  <c r="L788" i="2"/>
  <c r="H788" i="2"/>
  <c r="D788" i="2"/>
  <c r="K788" i="2"/>
  <c r="S788" i="2"/>
  <c r="AA788" i="2"/>
  <c r="J792" i="2"/>
  <c r="R792" i="2"/>
  <c r="Y804" i="2"/>
  <c r="U804" i="2"/>
  <c r="Q804" i="2"/>
  <c r="M804" i="2"/>
  <c r="I804" i="2"/>
  <c r="E804" i="2"/>
  <c r="AB804" i="2"/>
  <c r="X804" i="2"/>
  <c r="T804" i="2"/>
  <c r="P804" i="2"/>
  <c r="L804" i="2"/>
  <c r="H804" i="2"/>
  <c r="D804" i="2"/>
  <c r="K804" i="2"/>
  <c r="S804" i="2"/>
  <c r="AA804" i="2"/>
  <c r="J808" i="2"/>
  <c r="R808" i="2"/>
  <c r="Y820" i="2"/>
  <c r="U820" i="2"/>
  <c r="Q820" i="2"/>
  <c r="M820" i="2"/>
  <c r="I820" i="2"/>
  <c r="E820" i="2"/>
  <c r="AB820" i="2"/>
  <c r="X820" i="2"/>
  <c r="T820" i="2"/>
  <c r="P820" i="2"/>
  <c r="L820" i="2"/>
  <c r="H820" i="2"/>
  <c r="D820" i="2"/>
  <c r="K820" i="2"/>
  <c r="S820" i="2"/>
  <c r="AA820" i="2"/>
  <c r="J824" i="2"/>
  <c r="R824" i="2"/>
  <c r="J885" i="2"/>
  <c r="AB911" i="2"/>
  <c r="X911" i="2"/>
  <c r="T911" i="2"/>
  <c r="P911" i="2"/>
  <c r="L911" i="2"/>
  <c r="H911" i="2"/>
  <c r="D911" i="2"/>
  <c r="Y911" i="2"/>
  <c r="S911" i="2"/>
  <c r="N911" i="2"/>
  <c r="I911" i="2"/>
  <c r="W911" i="2"/>
  <c r="R911" i="2"/>
  <c r="M911" i="2"/>
  <c r="G911" i="2"/>
  <c r="K911" i="2"/>
  <c r="V911" i="2"/>
  <c r="R9" i="3"/>
  <c r="R10" i="3" s="1"/>
  <c r="R11" i="3" s="1"/>
  <c r="J933" i="2"/>
  <c r="Y935" i="2"/>
  <c r="U935" i="2"/>
  <c r="Q935" i="2"/>
  <c r="M935" i="2"/>
  <c r="I935" i="2"/>
  <c r="E935" i="2"/>
  <c r="AB935" i="2"/>
  <c r="W935" i="2"/>
  <c r="R935" i="2"/>
  <c r="L935" i="2"/>
  <c r="G935" i="2"/>
  <c r="AA935" i="2"/>
  <c r="V935" i="2"/>
  <c r="P935" i="2"/>
  <c r="K935" i="2"/>
  <c r="F935" i="2"/>
  <c r="N935" i="2"/>
  <c r="X935" i="2"/>
  <c r="L939" i="2"/>
  <c r="K943" i="2"/>
  <c r="L953" i="2"/>
  <c r="Z957" i="2"/>
  <c r="V957" i="2"/>
  <c r="R957" i="2"/>
  <c r="N957" i="2"/>
  <c r="J957" i="2"/>
  <c r="F957" i="2"/>
  <c r="AB957" i="2"/>
  <c r="W957" i="2"/>
  <c r="Q957" i="2"/>
  <c r="L957" i="2"/>
  <c r="G957" i="2"/>
  <c r="AA957" i="2"/>
  <c r="U957" i="2"/>
  <c r="P957" i="2"/>
  <c r="K957" i="2"/>
  <c r="E957" i="2"/>
  <c r="M957" i="2"/>
  <c r="X957" i="2"/>
  <c r="Z1051" i="2"/>
  <c r="V1051" i="2"/>
  <c r="R1051" i="2"/>
  <c r="N1051" i="2"/>
  <c r="J1051" i="2"/>
  <c r="F1051" i="2"/>
  <c r="AB1051" i="2"/>
  <c r="W1051" i="2"/>
  <c r="Q1051" i="2"/>
  <c r="L1051" i="2"/>
  <c r="G1051" i="2"/>
  <c r="AA1051" i="2"/>
  <c r="U1051" i="2"/>
  <c r="P1051" i="2"/>
  <c r="K1051" i="2"/>
  <c r="E1051" i="2"/>
  <c r="Y1051" i="2"/>
  <c r="T1051" i="2"/>
  <c r="O1051" i="2"/>
  <c r="I1051" i="2"/>
  <c r="D1051" i="2"/>
  <c r="S1051" i="2"/>
  <c r="M1051" i="2"/>
  <c r="Y1097" i="2"/>
  <c r="U1097" i="2"/>
  <c r="Q1097" i="2"/>
  <c r="M1097" i="2"/>
  <c r="I1097" i="2"/>
  <c r="E1097" i="2"/>
  <c r="AB1097" i="2"/>
  <c r="X1097" i="2"/>
  <c r="T1097" i="2"/>
  <c r="P1097" i="2"/>
  <c r="L1097" i="2"/>
  <c r="H1097" i="2"/>
  <c r="D1097" i="2"/>
  <c r="Z1097" i="2"/>
  <c r="R1097" i="2"/>
  <c r="J1097" i="2"/>
  <c r="W1097" i="2"/>
  <c r="O1097" i="2"/>
  <c r="G1097" i="2"/>
  <c r="V1097" i="2"/>
  <c r="N1097" i="2"/>
  <c r="F1097" i="2"/>
  <c r="AA1097" i="2"/>
  <c r="S1097" i="2"/>
  <c r="C1200" i="2"/>
  <c r="Z1199" i="2"/>
  <c r="Z1200" i="2" s="1"/>
  <c r="V1199" i="2"/>
  <c r="V1200" i="2" s="1"/>
  <c r="R1199" i="2"/>
  <c r="R1200" i="2" s="1"/>
  <c r="N1199" i="2"/>
  <c r="N1200" i="2" s="1"/>
  <c r="J1199" i="2"/>
  <c r="J1200" i="2" s="1"/>
  <c r="F1199" i="2"/>
  <c r="F1200" i="2" s="1"/>
  <c r="AB1199" i="2"/>
  <c r="AB1200" i="2" s="1"/>
  <c r="W1199" i="2"/>
  <c r="W1200" i="2" s="1"/>
  <c r="Q1199" i="2"/>
  <c r="Q1200" i="2" s="1"/>
  <c r="L1199" i="2"/>
  <c r="L1200" i="2" s="1"/>
  <c r="G1199" i="2"/>
  <c r="G1200" i="2" s="1"/>
  <c r="AA1199" i="2"/>
  <c r="AA1200" i="2" s="1"/>
  <c r="U1199" i="2"/>
  <c r="U1200" i="2" s="1"/>
  <c r="P1199" i="2"/>
  <c r="P1200" i="2" s="1"/>
  <c r="K1199" i="2"/>
  <c r="K1200" i="2" s="1"/>
  <c r="E1199" i="2"/>
  <c r="E1200" i="2" s="1"/>
  <c r="S1199" i="2"/>
  <c r="S1200" i="2" s="1"/>
  <c r="H1199" i="2"/>
  <c r="H1200" i="2" s="1"/>
  <c r="Y1199" i="2"/>
  <c r="Y1200" i="2" s="1"/>
  <c r="O1199" i="2"/>
  <c r="O1200" i="2" s="1"/>
  <c r="D1199" i="2"/>
  <c r="D1200" i="2" s="1"/>
  <c r="T1199" i="2"/>
  <c r="T1200" i="2" s="1"/>
  <c r="M1199" i="2"/>
  <c r="M1200" i="2" s="1"/>
  <c r="I1199" i="2"/>
  <c r="I1200" i="2" s="1"/>
  <c r="Y776" i="2"/>
  <c r="U776" i="2"/>
  <c r="Q776" i="2"/>
  <c r="M776" i="2"/>
  <c r="I776" i="2"/>
  <c r="E776" i="2"/>
  <c r="AB776" i="2"/>
  <c r="X776" i="2"/>
  <c r="T776" i="2"/>
  <c r="P776" i="2"/>
  <c r="L776" i="2"/>
  <c r="H776" i="2"/>
  <c r="D776" i="2"/>
  <c r="K776" i="2"/>
  <c r="S776" i="2"/>
  <c r="AA776" i="2"/>
  <c r="Y792" i="2"/>
  <c r="U792" i="2"/>
  <c r="Q792" i="2"/>
  <c r="M792" i="2"/>
  <c r="I792" i="2"/>
  <c r="E792" i="2"/>
  <c r="AB792" i="2"/>
  <c r="X792" i="2"/>
  <c r="T792" i="2"/>
  <c r="P792" i="2"/>
  <c r="L792" i="2"/>
  <c r="H792" i="2"/>
  <c r="D792" i="2"/>
  <c r="K792" i="2"/>
  <c r="S792" i="2"/>
  <c r="AA792" i="2"/>
  <c r="Y808" i="2"/>
  <c r="U808" i="2"/>
  <c r="Q808" i="2"/>
  <c r="M808" i="2"/>
  <c r="I808" i="2"/>
  <c r="E808" i="2"/>
  <c r="AB808" i="2"/>
  <c r="X808" i="2"/>
  <c r="T808" i="2"/>
  <c r="P808" i="2"/>
  <c r="L808" i="2"/>
  <c r="H808" i="2"/>
  <c r="D808" i="2"/>
  <c r="K808" i="2"/>
  <c r="S808" i="2"/>
  <c r="AA808" i="2"/>
  <c r="Y824" i="2"/>
  <c r="U824" i="2"/>
  <c r="Q824" i="2"/>
  <c r="M824" i="2"/>
  <c r="I824" i="2"/>
  <c r="E824" i="2"/>
  <c r="AB824" i="2"/>
  <c r="X824" i="2"/>
  <c r="T824" i="2"/>
  <c r="P824" i="2"/>
  <c r="L824" i="2"/>
  <c r="H824" i="2"/>
  <c r="D824" i="2"/>
  <c r="K824" i="2"/>
  <c r="S824" i="2"/>
  <c r="AA824" i="2"/>
  <c r="AB885" i="2"/>
  <c r="X885" i="2"/>
  <c r="T885" i="2"/>
  <c r="P885" i="2"/>
  <c r="L885" i="2"/>
  <c r="H885" i="2"/>
  <c r="D885" i="2"/>
  <c r="W885" i="2"/>
  <c r="R885" i="2"/>
  <c r="M885" i="2"/>
  <c r="G885" i="2"/>
  <c r="AA885" i="2"/>
  <c r="V885" i="2"/>
  <c r="Q885" i="2"/>
  <c r="K885" i="2"/>
  <c r="F885" i="2"/>
  <c r="N885" i="2"/>
  <c r="Y885" i="2"/>
  <c r="AB933" i="2"/>
  <c r="X933" i="2"/>
  <c r="T933" i="2"/>
  <c r="P933" i="2"/>
  <c r="L933" i="2"/>
  <c r="H933" i="2"/>
  <c r="D933" i="2"/>
  <c r="W933" i="2"/>
  <c r="R933" i="2"/>
  <c r="M933" i="2"/>
  <c r="G933" i="2"/>
  <c r="AA933" i="2"/>
  <c r="V933" i="2"/>
  <c r="Q933" i="2"/>
  <c r="K933" i="2"/>
  <c r="F933" i="2"/>
  <c r="N933" i="2"/>
  <c r="Y933" i="2"/>
  <c r="AA939" i="2"/>
  <c r="W939" i="2"/>
  <c r="S939" i="2"/>
  <c r="O939" i="2"/>
  <c r="K939" i="2"/>
  <c r="G939" i="2"/>
  <c r="Z939" i="2"/>
  <c r="U939" i="2"/>
  <c r="P939" i="2"/>
  <c r="J939" i="2"/>
  <c r="E939" i="2"/>
  <c r="Y939" i="2"/>
  <c r="T939" i="2"/>
  <c r="N939" i="2"/>
  <c r="I939" i="2"/>
  <c r="D939" i="2"/>
  <c r="M939" i="2"/>
  <c r="X939" i="2"/>
  <c r="Y943" i="2"/>
  <c r="U943" i="2"/>
  <c r="Q943" i="2"/>
  <c r="M943" i="2"/>
  <c r="I943" i="2"/>
  <c r="E943" i="2"/>
  <c r="Z943" i="2"/>
  <c r="T943" i="2"/>
  <c r="O943" i="2"/>
  <c r="J943" i="2"/>
  <c r="D943" i="2"/>
  <c r="X943" i="2"/>
  <c r="S943" i="2"/>
  <c r="N943" i="2"/>
  <c r="H943" i="2"/>
  <c r="L943" i="2"/>
  <c r="W943" i="2"/>
  <c r="Z953" i="2"/>
  <c r="V953" i="2"/>
  <c r="R953" i="2"/>
  <c r="N953" i="2"/>
  <c r="J953" i="2"/>
  <c r="F953" i="2"/>
  <c r="AA953" i="2"/>
  <c r="U953" i="2"/>
  <c r="P953" i="2"/>
  <c r="K953" i="2"/>
  <c r="E953" i="2"/>
  <c r="Y953" i="2"/>
  <c r="T953" i="2"/>
  <c r="O953" i="2"/>
  <c r="I953" i="2"/>
  <c r="D953" i="2"/>
  <c r="M953" i="2"/>
  <c r="X953" i="2"/>
  <c r="Y1029" i="2"/>
  <c r="U1029" i="2"/>
  <c r="Q1029" i="2"/>
  <c r="M1029" i="2"/>
  <c r="M1086" i="2" s="1"/>
  <c r="I1029" i="2"/>
  <c r="E1029" i="2"/>
  <c r="AB1029" i="2"/>
  <c r="X1029" i="2"/>
  <c r="T1029" i="2"/>
  <c r="P1029" i="2"/>
  <c r="L1029" i="2"/>
  <c r="H1029" i="2"/>
  <c r="D1029" i="2"/>
  <c r="W1029" i="2"/>
  <c r="O1029" i="2"/>
  <c r="G1029" i="2"/>
  <c r="V1029" i="2"/>
  <c r="N1029" i="2"/>
  <c r="F1029" i="2"/>
  <c r="S1029" i="2"/>
  <c r="Z1039" i="2"/>
  <c r="V1039" i="2"/>
  <c r="R1039" i="2"/>
  <c r="N1039" i="2"/>
  <c r="J1039" i="2"/>
  <c r="F1039" i="2"/>
  <c r="Y1039" i="2"/>
  <c r="U1039" i="2"/>
  <c r="Q1039" i="2"/>
  <c r="M1039" i="2"/>
  <c r="I1039" i="2"/>
  <c r="E1039" i="2"/>
  <c r="AB1039" i="2"/>
  <c r="X1039" i="2"/>
  <c r="T1039" i="2"/>
  <c r="P1039" i="2"/>
  <c r="L1039" i="2"/>
  <c r="H1039" i="2"/>
  <c r="W1039" i="2"/>
  <c r="G1039" i="2"/>
  <c r="S1039" i="2"/>
  <c r="D1039" i="2"/>
  <c r="Z1075" i="2"/>
  <c r="V1075" i="2"/>
  <c r="R1075" i="2"/>
  <c r="N1075" i="2"/>
  <c r="J1075" i="2"/>
  <c r="F1075" i="2"/>
  <c r="Y1075" i="2"/>
  <c r="U1075" i="2"/>
  <c r="Q1075" i="2"/>
  <c r="M1075" i="2"/>
  <c r="I1075" i="2"/>
  <c r="E1075" i="2"/>
  <c r="X1075" i="2"/>
  <c r="P1075" i="2"/>
  <c r="H1075" i="2"/>
  <c r="W1075" i="2"/>
  <c r="O1075" i="2"/>
  <c r="G1075" i="2"/>
  <c r="AB1075" i="2"/>
  <c r="T1075" i="2"/>
  <c r="L1075" i="2"/>
  <c r="D1075" i="2"/>
  <c r="S1075" i="2"/>
  <c r="K1075" i="2"/>
  <c r="Y1137" i="2"/>
  <c r="Z1137" i="2"/>
  <c r="U1137" i="2"/>
  <c r="Q1137" i="2"/>
  <c r="M1137" i="2"/>
  <c r="I1137" i="2"/>
  <c r="E1137" i="2"/>
  <c r="X1137" i="2"/>
  <c r="T1137" i="2"/>
  <c r="P1137" i="2"/>
  <c r="L1137" i="2"/>
  <c r="H1137" i="2"/>
  <c r="D1137" i="2"/>
  <c r="AA1137" i="2"/>
  <c r="R1137" i="2"/>
  <c r="J1137" i="2"/>
  <c r="W1137" i="2"/>
  <c r="O1137" i="2"/>
  <c r="G1137" i="2"/>
  <c r="V1137" i="2"/>
  <c r="N1137" i="2"/>
  <c r="F1137" i="2"/>
  <c r="AB1137" i="2"/>
  <c r="S1137" i="2"/>
  <c r="X1199" i="2"/>
  <c r="X1200" i="2" s="1"/>
  <c r="Z891" i="2"/>
  <c r="V891" i="2"/>
  <c r="R891" i="2"/>
  <c r="N891" i="2"/>
  <c r="J891" i="2"/>
  <c r="F891" i="2"/>
  <c r="H891" i="2"/>
  <c r="M891" i="2"/>
  <c r="S891" i="2"/>
  <c r="X891" i="2"/>
  <c r="AB893" i="2"/>
  <c r="X893" i="2"/>
  <c r="T893" i="2"/>
  <c r="P893" i="2"/>
  <c r="L893" i="2"/>
  <c r="H893" i="2"/>
  <c r="D893" i="2"/>
  <c r="I893" i="2"/>
  <c r="N893" i="2"/>
  <c r="S893" i="2"/>
  <c r="Y893" i="2"/>
  <c r="Z907" i="2"/>
  <c r="V907" i="2"/>
  <c r="R907" i="2"/>
  <c r="N907" i="2"/>
  <c r="J907" i="2"/>
  <c r="F907" i="2"/>
  <c r="H907" i="2"/>
  <c r="M907" i="2"/>
  <c r="S907" i="2"/>
  <c r="X907" i="2"/>
  <c r="AA909" i="2"/>
  <c r="W909" i="2"/>
  <c r="S909" i="2"/>
  <c r="O909" i="2"/>
  <c r="K909" i="2"/>
  <c r="G909" i="2"/>
  <c r="H909" i="2"/>
  <c r="M909" i="2"/>
  <c r="R909" i="2"/>
  <c r="X909" i="2"/>
  <c r="Z949" i="2"/>
  <c r="V949" i="2"/>
  <c r="R949" i="2"/>
  <c r="N949" i="2"/>
  <c r="J949" i="2"/>
  <c r="F949" i="2"/>
  <c r="H949" i="2"/>
  <c r="M949" i="2"/>
  <c r="S949" i="2"/>
  <c r="X949" i="2"/>
  <c r="AB951" i="2"/>
  <c r="X951" i="2"/>
  <c r="T951" i="2"/>
  <c r="P951" i="2"/>
  <c r="L951" i="2"/>
  <c r="H951" i="2"/>
  <c r="D951" i="2"/>
  <c r="I951" i="2"/>
  <c r="N951" i="2"/>
  <c r="S951" i="2"/>
  <c r="Y951" i="2"/>
  <c r="Z965" i="2"/>
  <c r="V965" i="2"/>
  <c r="R965" i="2"/>
  <c r="N965" i="2"/>
  <c r="J965" i="2"/>
  <c r="F965" i="2"/>
  <c r="H965" i="2"/>
  <c r="M965" i="2"/>
  <c r="S965" i="2"/>
  <c r="X965" i="2"/>
  <c r="AB967" i="2"/>
  <c r="X967" i="2"/>
  <c r="T967" i="2"/>
  <c r="P967" i="2"/>
  <c r="L967" i="2"/>
  <c r="H967" i="2"/>
  <c r="D967" i="2"/>
  <c r="I967" i="2"/>
  <c r="N967" i="2"/>
  <c r="S967" i="2"/>
  <c r="Y967" i="2"/>
  <c r="Y979" i="2"/>
  <c r="U979" i="2"/>
  <c r="Q979" i="2"/>
  <c r="Q988" i="2" s="1"/>
  <c r="M979" i="2"/>
  <c r="I979" i="2"/>
  <c r="E979" i="2"/>
  <c r="H979" i="2"/>
  <c r="N979" i="2"/>
  <c r="S979" i="2"/>
  <c r="X979" i="2"/>
  <c r="AB1001" i="2"/>
  <c r="AB1002" i="2" s="1"/>
  <c r="X1001" i="2"/>
  <c r="X1002" i="2" s="1"/>
  <c r="T1001" i="2"/>
  <c r="T1002" i="2" s="1"/>
  <c r="P1001" i="2"/>
  <c r="P1002" i="2" s="1"/>
  <c r="L1001" i="2"/>
  <c r="H1001" i="2"/>
  <c r="H1002" i="2" s="1"/>
  <c r="D1001" i="2"/>
  <c r="D1002" i="2" s="1"/>
  <c r="I1001" i="2"/>
  <c r="N1001" i="2"/>
  <c r="S1001" i="2"/>
  <c r="S1002" i="2" s="1"/>
  <c r="Y1001" i="2"/>
  <c r="Y1002" i="2" s="1"/>
  <c r="Y1013" i="2"/>
  <c r="U1013" i="2"/>
  <c r="Q1013" i="2"/>
  <c r="M1013" i="2"/>
  <c r="I1013" i="2"/>
  <c r="E1013" i="2"/>
  <c r="H1013" i="2"/>
  <c r="N1013" i="2"/>
  <c r="S1013" i="2"/>
  <c r="X1013" i="2"/>
  <c r="Y1017" i="2"/>
  <c r="U1017" i="2"/>
  <c r="Q1017" i="2"/>
  <c r="M1017" i="2"/>
  <c r="I1017" i="2"/>
  <c r="E1017" i="2"/>
  <c r="H1017" i="2"/>
  <c r="N1017" i="2"/>
  <c r="S1017" i="2"/>
  <c r="X1017" i="2"/>
  <c r="Z1035" i="2"/>
  <c r="V1035" i="2"/>
  <c r="R1035" i="2"/>
  <c r="N1035" i="2"/>
  <c r="J1035" i="2"/>
  <c r="F1035" i="2"/>
  <c r="Y1035" i="2"/>
  <c r="U1035" i="2"/>
  <c r="Q1035" i="2"/>
  <c r="M1035" i="2"/>
  <c r="I1035" i="2"/>
  <c r="E1035" i="2"/>
  <c r="K1035" i="2"/>
  <c r="S1035" i="2"/>
  <c r="AA1035" i="2"/>
  <c r="Y1109" i="2"/>
  <c r="U1109" i="2"/>
  <c r="Q1109" i="2"/>
  <c r="M1109" i="2"/>
  <c r="I1109" i="2"/>
  <c r="E1109" i="2"/>
  <c r="AB1109" i="2"/>
  <c r="X1109" i="2"/>
  <c r="T1109" i="2"/>
  <c r="P1109" i="2"/>
  <c r="L1109" i="2"/>
  <c r="H1109" i="2"/>
  <c r="D1109" i="2"/>
  <c r="W1109" i="2"/>
  <c r="O1109" i="2"/>
  <c r="G1109" i="2"/>
  <c r="V1109" i="2"/>
  <c r="N1109" i="2"/>
  <c r="F1109" i="2"/>
  <c r="AA1109" i="2"/>
  <c r="S1109" i="2"/>
  <c r="K1109" i="2"/>
  <c r="G722" i="2"/>
  <c r="K722" i="2"/>
  <c r="O722" i="2"/>
  <c r="S722" i="2"/>
  <c r="W722" i="2"/>
  <c r="G726" i="2"/>
  <c r="K726" i="2"/>
  <c r="O726" i="2"/>
  <c r="S726" i="2"/>
  <c r="W726" i="2"/>
  <c r="G730" i="2"/>
  <c r="K730" i="2"/>
  <c r="O730" i="2"/>
  <c r="S730" i="2"/>
  <c r="W730" i="2"/>
  <c r="G734" i="2"/>
  <c r="K734" i="2"/>
  <c r="O734" i="2"/>
  <c r="S734" i="2"/>
  <c r="W734" i="2"/>
  <c r="G738" i="2"/>
  <c r="K738" i="2"/>
  <c r="O738" i="2"/>
  <c r="S738" i="2"/>
  <c r="W738" i="2"/>
  <c r="G742" i="2"/>
  <c r="K742" i="2"/>
  <c r="O742" i="2"/>
  <c r="S742" i="2"/>
  <c r="W742" i="2"/>
  <c r="G746" i="2"/>
  <c r="K746" i="2"/>
  <c r="O746" i="2"/>
  <c r="S746" i="2"/>
  <c r="W746" i="2"/>
  <c r="G750" i="2"/>
  <c r="K750" i="2"/>
  <c r="O750" i="2"/>
  <c r="S750" i="2"/>
  <c r="W750" i="2"/>
  <c r="G754" i="2"/>
  <c r="K754" i="2"/>
  <c r="O754" i="2"/>
  <c r="S754" i="2"/>
  <c r="W754" i="2"/>
  <c r="G758" i="2"/>
  <c r="K758" i="2"/>
  <c r="O758" i="2"/>
  <c r="S758" i="2"/>
  <c r="W758" i="2"/>
  <c r="G762" i="2"/>
  <c r="K762" i="2"/>
  <c r="O762" i="2"/>
  <c r="S762" i="2"/>
  <c r="W762" i="2"/>
  <c r="G766" i="2"/>
  <c r="K766" i="2"/>
  <c r="O766" i="2"/>
  <c r="S766" i="2"/>
  <c r="W766" i="2"/>
  <c r="G770" i="2"/>
  <c r="K770" i="2"/>
  <c r="O770" i="2"/>
  <c r="S770" i="2"/>
  <c r="W770" i="2"/>
  <c r="G774" i="2"/>
  <c r="K774" i="2"/>
  <c r="O774" i="2"/>
  <c r="S774" i="2"/>
  <c r="W774" i="2"/>
  <c r="G778" i="2"/>
  <c r="K778" i="2"/>
  <c r="O778" i="2"/>
  <c r="S778" i="2"/>
  <c r="W778" i="2"/>
  <c r="G782" i="2"/>
  <c r="K782" i="2"/>
  <c r="O782" i="2"/>
  <c r="S782" i="2"/>
  <c r="W782" i="2"/>
  <c r="G786" i="2"/>
  <c r="K786" i="2"/>
  <c r="O786" i="2"/>
  <c r="S786" i="2"/>
  <c r="W786" i="2"/>
  <c r="G790" i="2"/>
  <c r="K790" i="2"/>
  <c r="O790" i="2"/>
  <c r="S790" i="2"/>
  <c r="W790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Y830" i="2"/>
  <c r="U830" i="2"/>
  <c r="Q830" i="2"/>
  <c r="M830" i="2"/>
  <c r="I830" i="2"/>
  <c r="E830" i="2"/>
  <c r="H830" i="2"/>
  <c r="N830" i="2"/>
  <c r="S830" i="2"/>
  <c r="X830" i="2"/>
  <c r="Y834" i="2"/>
  <c r="U834" i="2"/>
  <c r="Q834" i="2"/>
  <c r="M834" i="2"/>
  <c r="I834" i="2"/>
  <c r="E834" i="2"/>
  <c r="H834" i="2"/>
  <c r="N834" i="2"/>
  <c r="S834" i="2"/>
  <c r="X834" i="2"/>
  <c r="Y838" i="2"/>
  <c r="U838" i="2"/>
  <c r="Q838" i="2"/>
  <c r="M838" i="2"/>
  <c r="I838" i="2"/>
  <c r="E838" i="2"/>
  <c r="H838" i="2"/>
  <c r="N838" i="2"/>
  <c r="S838" i="2"/>
  <c r="X838" i="2"/>
  <c r="Y842" i="2"/>
  <c r="U842" i="2"/>
  <c r="Q842" i="2"/>
  <c r="M842" i="2"/>
  <c r="I842" i="2"/>
  <c r="E842" i="2"/>
  <c r="H842" i="2"/>
  <c r="N842" i="2"/>
  <c r="S842" i="2"/>
  <c r="X842" i="2"/>
  <c r="Y846" i="2"/>
  <c r="U846" i="2"/>
  <c r="Q846" i="2"/>
  <c r="M846" i="2"/>
  <c r="I846" i="2"/>
  <c r="E846" i="2"/>
  <c r="H846" i="2"/>
  <c r="N846" i="2"/>
  <c r="S846" i="2"/>
  <c r="X846" i="2"/>
  <c r="Y850" i="2"/>
  <c r="U850" i="2"/>
  <c r="Q850" i="2"/>
  <c r="M850" i="2"/>
  <c r="I850" i="2"/>
  <c r="E850" i="2"/>
  <c r="H850" i="2"/>
  <c r="N850" i="2"/>
  <c r="S850" i="2"/>
  <c r="X850" i="2"/>
  <c r="Y854" i="2"/>
  <c r="U854" i="2"/>
  <c r="Q854" i="2"/>
  <c r="M854" i="2"/>
  <c r="I854" i="2"/>
  <c r="E854" i="2"/>
  <c r="H854" i="2"/>
  <c r="N854" i="2"/>
  <c r="S854" i="2"/>
  <c r="X854" i="2"/>
  <c r="Y858" i="2"/>
  <c r="U858" i="2"/>
  <c r="Q858" i="2"/>
  <c r="M858" i="2"/>
  <c r="I858" i="2"/>
  <c r="E858" i="2"/>
  <c r="H858" i="2"/>
  <c r="N858" i="2"/>
  <c r="S858" i="2"/>
  <c r="X858" i="2"/>
  <c r="Y862" i="2"/>
  <c r="U862" i="2"/>
  <c r="Q862" i="2"/>
  <c r="M862" i="2"/>
  <c r="I862" i="2"/>
  <c r="E862" i="2"/>
  <c r="H862" i="2"/>
  <c r="N862" i="2"/>
  <c r="S862" i="2"/>
  <c r="X862" i="2"/>
  <c r="Z877" i="2"/>
  <c r="V877" i="2"/>
  <c r="R877" i="2"/>
  <c r="N877" i="2"/>
  <c r="J877" i="2"/>
  <c r="F877" i="2"/>
  <c r="H877" i="2"/>
  <c r="M877" i="2"/>
  <c r="S877" i="2"/>
  <c r="X877" i="2"/>
  <c r="AB879" i="2"/>
  <c r="X879" i="2"/>
  <c r="T879" i="2"/>
  <c r="P879" i="2"/>
  <c r="L879" i="2"/>
  <c r="H879" i="2"/>
  <c r="D879" i="2"/>
  <c r="I879" i="2"/>
  <c r="N879" i="2"/>
  <c r="S879" i="2"/>
  <c r="Y879" i="2"/>
  <c r="Z887" i="2"/>
  <c r="V887" i="2"/>
  <c r="R887" i="2"/>
  <c r="N887" i="2"/>
  <c r="J887" i="2"/>
  <c r="F887" i="2"/>
  <c r="H887" i="2"/>
  <c r="M887" i="2"/>
  <c r="S887" i="2"/>
  <c r="X887" i="2"/>
  <c r="AB889" i="2"/>
  <c r="X889" i="2"/>
  <c r="T889" i="2"/>
  <c r="P889" i="2"/>
  <c r="L889" i="2"/>
  <c r="H889" i="2"/>
  <c r="D889" i="2"/>
  <c r="I889" i="2"/>
  <c r="N889" i="2"/>
  <c r="S889" i="2"/>
  <c r="Y889" i="2"/>
  <c r="D891" i="2"/>
  <c r="I891" i="2"/>
  <c r="O891" i="2"/>
  <c r="T891" i="2"/>
  <c r="Y891" i="2"/>
  <c r="E893" i="2"/>
  <c r="J893" i="2"/>
  <c r="O893" i="2"/>
  <c r="U893" i="2"/>
  <c r="Z893" i="2"/>
  <c r="D907" i="2"/>
  <c r="I907" i="2"/>
  <c r="O907" i="2"/>
  <c r="T907" i="2"/>
  <c r="Y907" i="2"/>
  <c r="D909" i="2"/>
  <c r="I909" i="2"/>
  <c r="N909" i="2"/>
  <c r="T909" i="2"/>
  <c r="Y909" i="2"/>
  <c r="Y917" i="2"/>
  <c r="U917" i="2"/>
  <c r="Q917" i="2"/>
  <c r="M917" i="2"/>
  <c r="I917" i="2"/>
  <c r="E917" i="2"/>
  <c r="H917" i="2"/>
  <c r="N917" i="2"/>
  <c r="S917" i="2"/>
  <c r="X917" i="2"/>
  <c r="Z929" i="2"/>
  <c r="V929" i="2"/>
  <c r="R929" i="2"/>
  <c r="N929" i="2"/>
  <c r="J929" i="2"/>
  <c r="F929" i="2"/>
  <c r="H929" i="2"/>
  <c r="M929" i="2"/>
  <c r="S929" i="2"/>
  <c r="X929" i="2"/>
  <c r="AA931" i="2"/>
  <c r="W931" i="2"/>
  <c r="S931" i="2"/>
  <c r="O931" i="2"/>
  <c r="K931" i="2"/>
  <c r="G931" i="2"/>
  <c r="H931" i="2"/>
  <c r="M931" i="2"/>
  <c r="R931" i="2"/>
  <c r="X931" i="2"/>
  <c r="Z945" i="2"/>
  <c r="V945" i="2"/>
  <c r="R945" i="2"/>
  <c r="N945" i="2"/>
  <c r="J945" i="2"/>
  <c r="F945" i="2"/>
  <c r="H945" i="2"/>
  <c r="M945" i="2"/>
  <c r="S945" i="2"/>
  <c r="X945" i="2"/>
  <c r="AB947" i="2"/>
  <c r="X947" i="2"/>
  <c r="T947" i="2"/>
  <c r="P947" i="2"/>
  <c r="L947" i="2"/>
  <c r="H947" i="2"/>
  <c r="D947" i="2"/>
  <c r="I947" i="2"/>
  <c r="N947" i="2"/>
  <c r="S947" i="2"/>
  <c r="Y947" i="2"/>
  <c r="D949" i="2"/>
  <c r="I949" i="2"/>
  <c r="O949" i="2"/>
  <c r="T949" i="2"/>
  <c r="Y949" i="2"/>
  <c r="E951" i="2"/>
  <c r="J951" i="2"/>
  <c r="O951" i="2"/>
  <c r="U951" i="2"/>
  <c r="Z951" i="2"/>
  <c r="Z961" i="2"/>
  <c r="V961" i="2"/>
  <c r="R961" i="2"/>
  <c r="N961" i="2"/>
  <c r="J961" i="2"/>
  <c r="F961" i="2"/>
  <c r="H961" i="2"/>
  <c r="M961" i="2"/>
  <c r="S961" i="2"/>
  <c r="X961" i="2"/>
  <c r="AB963" i="2"/>
  <c r="X963" i="2"/>
  <c r="T963" i="2"/>
  <c r="P963" i="2"/>
  <c r="L963" i="2"/>
  <c r="H963" i="2"/>
  <c r="D963" i="2"/>
  <c r="I963" i="2"/>
  <c r="N963" i="2"/>
  <c r="S963" i="2"/>
  <c r="Y963" i="2"/>
  <c r="D965" i="2"/>
  <c r="I965" i="2"/>
  <c r="O965" i="2"/>
  <c r="T965" i="2"/>
  <c r="Y965" i="2"/>
  <c r="E967" i="2"/>
  <c r="J967" i="2"/>
  <c r="O967" i="2"/>
  <c r="U967" i="2"/>
  <c r="Z967" i="2"/>
  <c r="D979" i="2"/>
  <c r="D988" i="2" s="1"/>
  <c r="J979" i="2"/>
  <c r="O979" i="2"/>
  <c r="T979" i="2"/>
  <c r="Z979" i="2"/>
  <c r="J9" i="3"/>
  <c r="J10" i="3" s="1"/>
  <c r="J11" i="3" s="1"/>
  <c r="E1001" i="2"/>
  <c r="J1001" i="2"/>
  <c r="O1001" i="2"/>
  <c r="O1002" i="2" s="1"/>
  <c r="U1001" i="2"/>
  <c r="U1002" i="2" s="1"/>
  <c r="Z1001" i="2"/>
  <c r="Z1002" i="2" s="1"/>
  <c r="D1013" i="2"/>
  <c r="J1013" i="2"/>
  <c r="O1013" i="2"/>
  <c r="T1013" i="2"/>
  <c r="Z1013" i="2"/>
  <c r="D1017" i="2"/>
  <c r="J1017" i="2"/>
  <c r="O1017" i="2"/>
  <c r="T1017" i="2"/>
  <c r="Z1017" i="2"/>
  <c r="Z1031" i="2"/>
  <c r="V1031" i="2"/>
  <c r="R1031" i="2"/>
  <c r="N1031" i="2"/>
  <c r="J1031" i="2"/>
  <c r="F1031" i="2"/>
  <c r="Y1031" i="2"/>
  <c r="U1031" i="2"/>
  <c r="Q1031" i="2"/>
  <c r="M1031" i="2"/>
  <c r="I1031" i="2"/>
  <c r="E1031" i="2"/>
  <c r="K1031" i="2"/>
  <c r="S1031" i="2"/>
  <c r="AA1031" i="2"/>
  <c r="D1035" i="2"/>
  <c r="L1035" i="2"/>
  <c r="T1035" i="2"/>
  <c r="AB1035" i="2"/>
  <c r="Z1059" i="2"/>
  <c r="V1059" i="2"/>
  <c r="R1059" i="2"/>
  <c r="N1059" i="2"/>
  <c r="J1059" i="2"/>
  <c r="F1059" i="2"/>
  <c r="Y1059" i="2"/>
  <c r="U1059" i="2"/>
  <c r="Q1059" i="2"/>
  <c r="M1059" i="2"/>
  <c r="I1059" i="2"/>
  <c r="E1059" i="2"/>
  <c r="X1059" i="2"/>
  <c r="P1059" i="2"/>
  <c r="H1059" i="2"/>
  <c r="W1059" i="2"/>
  <c r="O1059" i="2"/>
  <c r="G1059" i="2"/>
  <c r="AB1059" i="2"/>
  <c r="T1059" i="2"/>
  <c r="L1059" i="2"/>
  <c r="D1059" i="2"/>
  <c r="J1109" i="2"/>
  <c r="Y1121" i="2"/>
  <c r="U1121" i="2"/>
  <c r="Q1121" i="2"/>
  <c r="M1121" i="2"/>
  <c r="I1121" i="2"/>
  <c r="E1121" i="2"/>
  <c r="AB1121" i="2"/>
  <c r="X1121" i="2"/>
  <c r="T1121" i="2"/>
  <c r="P1121" i="2"/>
  <c r="L1121" i="2"/>
  <c r="H1121" i="2"/>
  <c r="D1121" i="2"/>
  <c r="Z1121" i="2"/>
  <c r="R1121" i="2"/>
  <c r="J1121" i="2"/>
  <c r="W1121" i="2"/>
  <c r="O1121" i="2"/>
  <c r="G1121" i="2"/>
  <c r="V1121" i="2"/>
  <c r="N1121" i="2"/>
  <c r="F1121" i="2"/>
  <c r="AB1145" i="2"/>
  <c r="X1145" i="2"/>
  <c r="T1145" i="2"/>
  <c r="P1145" i="2"/>
  <c r="L1145" i="2"/>
  <c r="H1145" i="2"/>
  <c r="D1145" i="2"/>
  <c r="Y1145" i="2"/>
  <c r="S1145" i="2"/>
  <c r="N1145" i="2"/>
  <c r="I1145" i="2"/>
  <c r="W1145" i="2"/>
  <c r="R1145" i="2"/>
  <c r="M1145" i="2"/>
  <c r="G1145" i="2"/>
  <c r="U1145" i="2"/>
  <c r="J1145" i="2"/>
  <c r="AA1145" i="2"/>
  <c r="Q1145" i="2"/>
  <c r="F1145" i="2"/>
  <c r="Z1145" i="2"/>
  <c r="O1145" i="2"/>
  <c r="E1145" i="2"/>
  <c r="C1299" i="2"/>
  <c r="Z1258" i="2"/>
  <c r="V1258" i="2"/>
  <c r="R1258" i="2"/>
  <c r="N1258" i="2"/>
  <c r="J1258" i="2"/>
  <c r="F1258" i="2"/>
  <c r="Y1258" i="2"/>
  <c r="U1258" i="2"/>
  <c r="Q1258" i="2"/>
  <c r="M1258" i="2"/>
  <c r="I1258" i="2"/>
  <c r="E1258" i="2"/>
  <c r="X1258" i="2"/>
  <c r="P1258" i="2"/>
  <c r="H1258" i="2"/>
  <c r="W1258" i="2"/>
  <c r="O1258" i="2"/>
  <c r="G1258" i="2"/>
  <c r="AA1258" i="2"/>
  <c r="K1258" i="2"/>
  <c r="T1258" i="2"/>
  <c r="D1258" i="2"/>
  <c r="AB1258" i="2"/>
  <c r="S1258" i="2"/>
  <c r="L1258" i="2"/>
  <c r="Z1047" i="2"/>
  <c r="V1047" i="2"/>
  <c r="R1047" i="2"/>
  <c r="N1047" i="2"/>
  <c r="J1047" i="2"/>
  <c r="F1047" i="2"/>
  <c r="H1047" i="2"/>
  <c r="M1047" i="2"/>
  <c r="S1047" i="2"/>
  <c r="X1047" i="2"/>
  <c r="AB1049" i="2"/>
  <c r="X1049" i="2"/>
  <c r="T1049" i="2"/>
  <c r="P1049" i="2"/>
  <c r="L1049" i="2"/>
  <c r="H1049" i="2"/>
  <c r="D1049" i="2"/>
  <c r="I1049" i="2"/>
  <c r="N1049" i="2"/>
  <c r="S1049" i="2"/>
  <c r="Y1049" i="2"/>
  <c r="Z1071" i="2"/>
  <c r="V1071" i="2"/>
  <c r="R1071" i="2"/>
  <c r="N1071" i="2"/>
  <c r="J1071" i="2"/>
  <c r="F1071" i="2"/>
  <c r="Y1071" i="2"/>
  <c r="U1071" i="2"/>
  <c r="Q1071" i="2"/>
  <c r="M1071" i="2"/>
  <c r="I1071" i="2"/>
  <c r="E1071" i="2"/>
  <c r="K1071" i="2"/>
  <c r="S1071" i="2"/>
  <c r="AA1071" i="2"/>
  <c r="Y1101" i="2"/>
  <c r="U1101" i="2"/>
  <c r="Q1101" i="2"/>
  <c r="M1101" i="2"/>
  <c r="I1101" i="2"/>
  <c r="E1101" i="2"/>
  <c r="AB1101" i="2"/>
  <c r="X1101" i="2"/>
  <c r="T1101" i="2"/>
  <c r="P1101" i="2"/>
  <c r="L1101" i="2"/>
  <c r="H1101" i="2"/>
  <c r="D1101" i="2"/>
  <c r="K1101" i="2"/>
  <c r="S1101" i="2"/>
  <c r="AA1101" i="2"/>
  <c r="AA1105" i="2"/>
  <c r="W1105" i="2"/>
  <c r="S1105" i="2"/>
  <c r="O1105" i="2"/>
  <c r="K1105" i="2"/>
  <c r="G1105" i="2"/>
  <c r="Z1105" i="2"/>
  <c r="V1105" i="2"/>
  <c r="R1105" i="2"/>
  <c r="N1105" i="2"/>
  <c r="J1105" i="2"/>
  <c r="F1105" i="2"/>
  <c r="I1105" i="2"/>
  <c r="Q1105" i="2"/>
  <c r="Y1105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K1125" i="2"/>
  <c r="S1125" i="2"/>
  <c r="AA1125" i="2"/>
  <c r="AA1155" i="2"/>
  <c r="W1155" i="2"/>
  <c r="S1155" i="2"/>
  <c r="O1155" i="2"/>
  <c r="K1155" i="2"/>
  <c r="G1155" i="2"/>
  <c r="AB1155" i="2"/>
  <c r="V1155" i="2"/>
  <c r="Q1155" i="2"/>
  <c r="L1155" i="2"/>
  <c r="F1155" i="2"/>
  <c r="Z1155" i="2"/>
  <c r="U1155" i="2"/>
  <c r="P1155" i="2"/>
  <c r="J1155" i="2"/>
  <c r="E1155" i="2"/>
  <c r="M1155" i="2"/>
  <c r="X1155" i="2"/>
  <c r="Z1173" i="2"/>
  <c r="V1173" i="2"/>
  <c r="R1173" i="2"/>
  <c r="N1173" i="2"/>
  <c r="J1173" i="2"/>
  <c r="F1173" i="2"/>
  <c r="AA1173" i="2"/>
  <c r="U1173" i="2"/>
  <c r="P1173" i="2"/>
  <c r="K1173" i="2"/>
  <c r="E1173" i="2"/>
  <c r="Y1173" i="2"/>
  <c r="T1173" i="2"/>
  <c r="O1173" i="2"/>
  <c r="I1173" i="2"/>
  <c r="D1173" i="2"/>
  <c r="S1173" i="2"/>
  <c r="H1173" i="2"/>
  <c r="AB1173" i="2"/>
  <c r="Q1173" i="2"/>
  <c r="G1173" i="2"/>
  <c r="X1173" i="2"/>
  <c r="Z1177" i="2"/>
  <c r="V1177" i="2"/>
  <c r="R1177" i="2"/>
  <c r="N1177" i="2"/>
  <c r="J1177" i="2"/>
  <c r="F1177" i="2"/>
  <c r="AB1177" i="2"/>
  <c r="W1177" i="2"/>
  <c r="Q1177" i="2"/>
  <c r="L1177" i="2"/>
  <c r="G1177" i="2"/>
  <c r="AA1177" i="2"/>
  <c r="U1177" i="2"/>
  <c r="P1177" i="2"/>
  <c r="K1177" i="2"/>
  <c r="E1177" i="2"/>
  <c r="T1177" i="2"/>
  <c r="I1177" i="2"/>
  <c r="S1177" i="2"/>
  <c r="H1177" i="2"/>
  <c r="X1177" i="2"/>
  <c r="G1027" i="2"/>
  <c r="K1027" i="2"/>
  <c r="O1027" i="2"/>
  <c r="S1027" i="2"/>
  <c r="W1027" i="2"/>
  <c r="AA1027" i="2"/>
  <c r="G1033" i="2"/>
  <c r="K1033" i="2"/>
  <c r="O1033" i="2"/>
  <c r="S1033" i="2"/>
  <c r="W1033" i="2"/>
  <c r="AA1033" i="2"/>
  <c r="G1037" i="2"/>
  <c r="K1037" i="2"/>
  <c r="O1037" i="2"/>
  <c r="S1037" i="2"/>
  <c r="W1037" i="2"/>
  <c r="AA1037" i="2"/>
  <c r="AB1041" i="2"/>
  <c r="X1041" i="2"/>
  <c r="T1041" i="2"/>
  <c r="P1041" i="2"/>
  <c r="L1041" i="2"/>
  <c r="H1041" i="2"/>
  <c r="G1041" i="2"/>
  <c r="M1041" i="2"/>
  <c r="R1041" i="2"/>
  <c r="W1041" i="2"/>
  <c r="Z1043" i="2"/>
  <c r="V1043" i="2"/>
  <c r="R1043" i="2"/>
  <c r="N1043" i="2"/>
  <c r="J1043" i="2"/>
  <c r="F1043" i="2"/>
  <c r="H1043" i="2"/>
  <c r="M1043" i="2"/>
  <c r="S1043" i="2"/>
  <c r="X1043" i="2"/>
  <c r="AB1045" i="2"/>
  <c r="X1045" i="2"/>
  <c r="T1045" i="2"/>
  <c r="P1045" i="2"/>
  <c r="L1045" i="2"/>
  <c r="H1045" i="2"/>
  <c r="D1045" i="2"/>
  <c r="I1045" i="2"/>
  <c r="N1045" i="2"/>
  <c r="S1045" i="2"/>
  <c r="Y1045" i="2"/>
  <c r="D1047" i="2"/>
  <c r="I1047" i="2"/>
  <c r="O1047" i="2"/>
  <c r="T1047" i="2"/>
  <c r="Y1047" i="2"/>
  <c r="E1049" i="2"/>
  <c r="J1049" i="2"/>
  <c r="O1049" i="2"/>
  <c r="U1049" i="2"/>
  <c r="Z1049" i="2"/>
  <c r="Z1067" i="2"/>
  <c r="V1067" i="2"/>
  <c r="R1067" i="2"/>
  <c r="N1067" i="2"/>
  <c r="J1067" i="2"/>
  <c r="F1067" i="2"/>
  <c r="Y1067" i="2"/>
  <c r="U1067" i="2"/>
  <c r="Q1067" i="2"/>
  <c r="M1067" i="2"/>
  <c r="I1067" i="2"/>
  <c r="E1067" i="2"/>
  <c r="K1067" i="2"/>
  <c r="S1067" i="2"/>
  <c r="AA1067" i="2"/>
  <c r="D1071" i="2"/>
  <c r="L1071" i="2"/>
  <c r="T1071" i="2"/>
  <c r="AB1071" i="2"/>
  <c r="AB1095" i="2"/>
  <c r="X1095" i="2"/>
  <c r="T1095" i="2"/>
  <c r="P1095" i="2"/>
  <c r="L1095" i="2"/>
  <c r="H1095" i="2"/>
  <c r="D1095" i="2"/>
  <c r="AA1095" i="2"/>
  <c r="W1095" i="2"/>
  <c r="S1095" i="2"/>
  <c r="O1095" i="2"/>
  <c r="K1095" i="2"/>
  <c r="G1095" i="2"/>
  <c r="J1095" i="2"/>
  <c r="R1095" i="2"/>
  <c r="Z1095" i="2"/>
  <c r="F1101" i="2"/>
  <c r="N1101" i="2"/>
  <c r="V1101" i="2"/>
  <c r="D1105" i="2"/>
  <c r="L1105" i="2"/>
  <c r="T1105" i="2"/>
  <c r="AB1105" i="2"/>
  <c r="Y1113" i="2"/>
  <c r="U1113" i="2"/>
  <c r="Q1113" i="2"/>
  <c r="M1113" i="2"/>
  <c r="I1113" i="2"/>
  <c r="E1113" i="2"/>
  <c r="AB1113" i="2"/>
  <c r="X1113" i="2"/>
  <c r="T1113" i="2"/>
  <c r="P1113" i="2"/>
  <c r="L1113" i="2"/>
  <c r="H1113" i="2"/>
  <c r="D1113" i="2"/>
  <c r="K1113" i="2"/>
  <c r="S1113" i="2"/>
  <c r="AA1113" i="2"/>
  <c r="F1125" i="2"/>
  <c r="N1125" i="2"/>
  <c r="V1125" i="2"/>
  <c r="Y1129" i="2"/>
  <c r="U1129" i="2"/>
  <c r="Q1129" i="2"/>
  <c r="M1129" i="2"/>
  <c r="I1129" i="2"/>
  <c r="E1129" i="2"/>
  <c r="AB1129" i="2"/>
  <c r="X1129" i="2"/>
  <c r="T1129" i="2"/>
  <c r="P1129" i="2"/>
  <c r="L1129" i="2"/>
  <c r="H1129" i="2"/>
  <c r="D1129" i="2"/>
  <c r="K1129" i="2"/>
  <c r="S1129" i="2"/>
  <c r="AA1129" i="2"/>
  <c r="D1155" i="2"/>
  <c r="N1155" i="2"/>
  <c r="Y1155" i="2"/>
  <c r="L1173" i="2"/>
  <c r="D1177" i="2"/>
  <c r="Y1177" i="2"/>
  <c r="G832" i="2"/>
  <c r="K832" i="2"/>
  <c r="O832" i="2"/>
  <c r="S832" i="2"/>
  <c r="W832" i="2"/>
  <c r="G836" i="2"/>
  <c r="K836" i="2"/>
  <c r="O836" i="2"/>
  <c r="S836" i="2"/>
  <c r="W836" i="2"/>
  <c r="G840" i="2"/>
  <c r="K840" i="2"/>
  <c r="O840" i="2"/>
  <c r="S840" i="2"/>
  <c r="W840" i="2"/>
  <c r="G844" i="2"/>
  <c r="K844" i="2"/>
  <c r="O844" i="2"/>
  <c r="S844" i="2"/>
  <c r="W844" i="2"/>
  <c r="G848" i="2"/>
  <c r="K848" i="2"/>
  <c r="O848" i="2"/>
  <c r="S848" i="2"/>
  <c r="W848" i="2"/>
  <c r="G852" i="2"/>
  <c r="K852" i="2"/>
  <c r="O852" i="2"/>
  <c r="S852" i="2"/>
  <c r="W852" i="2"/>
  <c r="G856" i="2"/>
  <c r="K856" i="2"/>
  <c r="O856" i="2"/>
  <c r="S856" i="2"/>
  <c r="W856" i="2"/>
  <c r="G860" i="2"/>
  <c r="K860" i="2"/>
  <c r="O860" i="2"/>
  <c r="S860" i="2"/>
  <c r="W860" i="2"/>
  <c r="G915" i="2"/>
  <c r="K915" i="2"/>
  <c r="O915" i="2"/>
  <c r="S915" i="2"/>
  <c r="W915" i="2"/>
  <c r="G919" i="2"/>
  <c r="K919" i="2"/>
  <c r="O919" i="2"/>
  <c r="S919" i="2"/>
  <c r="W919" i="2"/>
  <c r="G977" i="2"/>
  <c r="G988" i="2" s="1"/>
  <c r="K977" i="2"/>
  <c r="K988" i="2" s="1"/>
  <c r="O977" i="2"/>
  <c r="O988" i="2" s="1"/>
  <c r="S977" i="2"/>
  <c r="W977" i="2"/>
  <c r="W988" i="2" s="1"/>
  <c r="G1011" i="2"/>
  <c r="K1011" i="2"/>
  <c r="O1011" i="2"/>
  <c r="S1011" i="2"/>
  <c r="W1011" i="2"/>
  <c r="G1015" i="2"/>
  <c r="K1015" i="2"/>
  <c r="O1015" i="2"/>
  <c r="S1015" i="2"/>
  <c r="W1015" i="2"/>
  <c r="D1027" i="2"/>
  <c r="H1027" i="2"/>
  <c r="L1027" i="2"/>
  <c r="P1027" i="2"/>
  <c r="T1027" i="2"/>
  <c r="X1027" i="2"/>
  <c r="AB1027" i="2"/>
  <c r="AB1086" i="2" s="1"/>
  <c r="D1033" i="2"/>
  <c r="H1033" i="2"/>
  <c r="L1033" i="2"/>
  <c r="P1033" i="2"/>
  <c r="T1033" i="2"/>
  <c r="X1033" i="2"/>
  <c r="D1037" i="2"/>
  <c r="H1037" i="2"/>
  <c r="L1037" i="2"/>
  <c r="P1037" i="2"/>
  <c r="T1037" i="2"/>
  <c r="X1037" i="2"/>
  <c r="D1041" i="2"/>
  <c r="I1041" i="2"/>
  <c r="N1041" i="2"/>
  <c r="S1041" i="2"/>
  <c r="Y1041" i="2"/>
  <c r="D1043" i="2"/>
  <c r="I1043" i="2"/>
  <c r="O1043" i="2"/>
  <c r="T1043" i="2"/>
  <c r="Y1043" i="2"/>
  <c r="E1045" i="2"/>
  <c r="J1045" i="2"/>
  <c r="O1045" i="2"/>
  <c r="U1045" i="2"/>
  <c r="Z1045" i="2"/>
  <c r="E1047" i="2"/>
  <c r="K1047" i="2"/>
  <c r="P1047" i="2"/>
  <c r="U1047" i="2"/>
  <c r="AA1047" i="2"/>
  <c r="F1049" i="2"/>
  <c r="K1049" i="2"/>
  <c r="Q1049" i="2"/>
  <c r="V1049" i="2"/>
  <c r="AA1049" i="2"/>
  <c r="Z1055" i="2"/>
  <c r="V1055" i="2"/>
  <c r="R1055" i="2"/>
  <c r="N1055" i="2"/>
  <c r="J1055" i="2"/>
  <c r="F1055" i="2"/>
  <c r="H1055" i="2"/>
  <c r="M1055" i="2"/>
  <c r="S1055" i="2"/>
  <c r="X1055" i="2"/>
  <c r="Z1063" i="2"/>
  <c r="V1063" i="2"/>
  <c r="R1063" i="2"/>
  <c r="N1063" i="2"/>
  <c r="J1063" i="2"/>
  <c r="F1063" i="2"/>
  <c r="Y1063" i="2"/>
  <c r="U1063" i="2"/>
  <c r="Q1063" i="2"/>
  <c r="M1063" i="2"/>
  <c r="I1063" i="2"/>
  <c r="E1063" i="2"/>
  <c r="K1063" i="2"/>
  <c r="S1063" i="2"/>
  <c r="AA1063" i="2"/>
  <c r="D1067" i="2"/>
  <c r="L1067" i="2"/>
  <c r="T1067" i="2"/>
  <c r="AB1067" i="2"/>
  <c r="G1071" i="2"/>
  <c r="O1071" i="2"/>
  <c r="W1071" i="2"/>
  <c r="Z1079" i="2"/>
  <c r="V1079" i="2"/>
  <c r="R1079" i="2"/>
  <c r="N1079" i="2"/>
  <c r="J1079" i="2"/>
  <c r="F1079" i="2"/>
  <c r="Y1079" i="2"/>
  <c r="U1079" i="2"/>
  <c r="Q1079" i="2"/>
  <c r="M1079" i="2"/>
  <c r="I1079" i="2"/>
  <c r="E1079" i="2"/>
  <c r="K1079" i="2"/>
  <c r="S1079" i="2"/>
  <c r="AA1079" i="2"/>
  <c r="E1095" i="2"/>
  <c r="M1095" i="2"/>
  <c r="U1095" i="2"/>
  <c r="G1101" i="2"/>
  <c r="O1101" i="2"/>
  <c r="W1101" i="2"/>
  <c r="Z1103" i="2"/>
  <c r="V1103" i="2"/>
  <c r="R1103" i="2"/>
  <c r="N1103" i="2"/>
  <c r="J1103" i="2"/>
  <c r="F1103" i="2"/>
  <c r="Y1103" i="2"/>
  <c r="U1103" i="2"/>
  <c r="Q1103" i="2"/>
  <c r="M1103" i="2"/>
  <c r="I1103" i="2"/>
  <c r="E1103" i="2"/>
  <c r="K1103" i="2"/>
  <c r="S1103" i="2"/>
  <c r="AA1103" i="2"/>
  <c r="E1105" i="2"/>
  <c r="M1105" i="2"/>
  <c r="U1105" i="2"/>
  <c r="AB1107" i="2"/>
  <c r="X1107" i="2"/>
  <c r="T1107" i="2"/>
  <c r="P1107" i="2"/>
  <c r="L1107" i="2"/>
  <c r="H1107" i="2"/>
  <c r="D1107" i="2"/>
  <c r="AA1107" i="2"/>
  <c r="W1107" i="2"/>
  <c r="S1107" i="2"/>
  <c r="O1107" i="2"/>
  <c r="K1107" i="2"/>
  <c r="G1107" i="2"/>
  <c r="J1107" i="2"/>
  <c r="R1107" i="2"/>
  <c r="Z1107" i="2"/>
  <c r="F1113" i="2"/>
  <c r="N1113" i="2"/>
  <c r="V1113" i="2"/>
  <c r="Y1117" i="2"/>
  <c r="U1117" i="2"/>
  <c r="Q1117" i="2"/>
  <c r="M1117" i="2"/>
  <c r="I1117" i="2"/>
  <c r="E1117" i="2"/>
  <c r="AB1117" i="2"/>
  <c r="X1117" i="2"/>
  <c r="T1117" i="2"/>
  <c r="P1117" i="2"/>
  <c r="L1117" i="2"/>
  <c r="H1117" i="2"/>
  <c r="D1117" i="2"/>
  <c r="K1117" i="2"/>
  <c r="S1117" i="2"/>
  <c r="AA1117" i="2"/>
  <c r="G1125" i="2"/>
  <c r="O1125" i="2"/>
  <c r="W1125" i="2"/>
  <c r="F1129" i="2"/>
  <c r="N1129" i="2"/>
  <c r="V1129" i="2"/>
  <c r="Y1133" i="2"/>
  <c r="U1133" i="2"/>
  <c r="Q1133" i="2"/>
  <c r="M1133" i="2"/>
  <c r="I1133" i="2"/>
  <c r="E1133" i="2"/>
  <c r="AB1133" i="2"/>
  <c r="X1133" i="2"/>
  <c r="T1133" i="2"/>
  <c r="P1133" i="2"/>
  <c r="L1133" i="2"/>
  <c r="H1133" i="2"/>
  <c r="D1133" i="2"/>
  <c r="K1133" i="2"/>
  <c r="S1133" i="2"/>
  <c r="AA1133" i="2"/>
  <c r="Y1147" i="2"/>
  <c r="U1147" i="2"/>
  <c r="Q1147" i="2"/>
  <c r="M1147" i="2"/>
  <c r="I1147" i="2"/>
  <c r="E1147" i="2"/>
  <c r="X1147" i="2"/>
  <c r="S1147" i="2"/>
  <c r="N1147" i="2"/>
  <c r="H1147" i="2"/>
  <c r="AB1147" i="2"/>
  <c r="W1147" i="2"/>
  <c r="R1147" i="2"/>
  <c r="L1147" i="2"/>
  <c r="G1147" i="2"/>
  <c r="K1147" i="2"/>
  <c r="V1147" i="2"/>
  <c r="Z1153" i="2"/>
  <c r="V1153" i="2"/>
  <c r="R1153" i="2"/>
  <c r="N1153" i="2"/>
  <c r="J1153" i="2"/>
  <c r="F1153" i="2"/>
  <c r="AB1153" i="2"/>
  <c r="W1153" i="2"/>
  <c r="Q1153" i="2"/>
  <c r="L1153" i="2"/>
  <c r="G1153" i="2"/>
  <c r="AA1153" i="2"/>
  <c r="U1153" i="2"/>
  <c r="P1153" i="2"/>
  <c r="K1153" i="2"/>
  <c r="E1153" i="2"/>
  <c r="M1153" i="2"/>
  <c r="X1153" i="2"/>
  <c r="H1155" i="2"/>
  <c r="R1155" i="2"/>
  <c r="M1173" i="2"/>
  <c r="M1177" i="2"/>
  <c r="Y1209" i="2"/>
  <c r="Y1213" i="2" s="1"/>
  <c r="U1209" i="2"/>
  <c r="U1213" i="2" s="1"/>
  <c r="Q1209" i="2"/>
  <c r="Q1213" i="2" s="1"/>
  <c r="M1209" i="2"/>
  <c r="M1213" i="2" s="1"/>
  <c r="I1209" i="2"/>
  <c r="I1213" i="2" s="1"/>
  <c r="E1209" i="2"/>
  <c r="E1213" i="2" s="1"/>
  <c r="AB1209" i="2"/>
  <c r="AB1213" i="2" s="1"/>
  <c r="W1209" i="2"/>
  <c r="W1213" i="2" s="1"/>
  <c r="R1209" i="2"/>
  <c r="R1213" i="2" s="1"/>
  <c r="L1209" i="2"/>
  <c r="L1213" i="2" s="1"/>
  <c r="G1209" i="2"/>
  <c r="G1213" i="2" s="1"/>
  <c r="AA1209" i="2"/>
  <c r="AA1213" i="2" s="1"/>
  <c r="V1209" i="2"/>
  <c r="V1213" i="2" s="1"/>
  <c r="P1209" i="2"/>
  <c r="P1213" i="2" s="1"/>
  <c r="K1209" i="2"/>
  <c r="K1213" i="2" s="1"/>
  <c r="F1209" i="2"/>
  <c r="F1213" i="2" s="1"/>
  <c r="S1209" i="2"/>
  <c r="S1213" i="2" s="1"/>
  <c r="H1209" i="2"/>
  <c r="H1213" i="2" s="1"/>
  <c r="Z1209" i="2"/>
  <c r="Z1213" i="2" s="1"/>
  <c r="O1209" i="2"/>
  <c r="O1213" i="2" s="1"/>
  <c r="D1209" i="2"/>
  <c r="D1213" i="2" s="1"/>
  <c r="X1209" i="2"/>
  <c r="X1213" i="2" s="1"/>
  <c r="Y1238" i="2"/>
  <c r="U1238" i="2"/>
  <c r="Q1238" i="2"/>
  <c r="M1238" i="2"/>
  <c r="I1238" i="2"/>
  <c r="E1238" i="2"/>
  <c r="AB1238" i="2"/>
  <c r="X1238" i="2"/>
  <c r="T1238" i="2"/>
  <c r="P1238" i="2"/>
  <c r="L1238" i="2"/>
  <c r="H1238" i="2"/>
  <c r="D1238" i="2"/>
  <c r="Z1238" i="2"/>
  <c r="R1238" i="2"/>
  <c r="J1238" i="2"/>
  <c r="W1238" i="2"/>
  <c r="O1238" i="2"/>
  <c r="G1238" i="2"/>
  <c r="AA1238" i="2"/>
  <c r="K1238" i="2"/>
  <c r="V1238" i="2"/>
  <c r="F1238" i="2"/>
  <c r="AA1272" i="2"/>
  <c r="W1272" i="2"/>
  <c r="S1272" i="2"/>
  <c r="O1272" i="2"/>
  <c r="K1272" i="2"/>
  <c r="G1272" i="2"/>
  <c r="Z1272" i="2"/>
  <c r="V1272" i="2"/>
  <c r="R1272" i="2"/>
  <c r="N1272" i="2"/>
  <c r="J1272" i="2"/>
  <c r="F1272" i="2"/>
  <c r="Y1272" i="2"/>
  <c r="U1272" i="2"/>
  <c r="Q1272" i="2"/>
  <c r="M1272" i="2"/>
  <c r="I1272" i="2"/>
  <c r="E1272" i="2"/>
  <c r="AB1272" i="2"/>
  <c r="L1272" i="2"/>
  <c r="X1272" i="2"/>
  <c r="H1272" i="2"/>
  <c r="P1272" i="2"/>
  <c r="D1272" i="2"/>
  <c r="G1057" i="2"/>
  <c r="K1057" i="2"/>
  <c r="O1057" i="2"/>
  <c r="S1057" i="2"/>
  <c r="W1057" i="2"/>
  <c r="AA1057" i="2"/>
  <c r="G1061" i="2"/>
  <c r="K1061" i="2"/>
  <c r="O1061" i="2"/>
  <c r="S1061" i="2"/>
  <c r="W1061" i="2"/>
  <c r="AA1061" i="2"/>
  <c r="G1065" i="2"/>
  <c r="K1065" i="2"/>
  <c r="O1065" i="2"/>
  <c r="S1065" i="2"/>
  <c r="W1065" i="2"/>
  <c r="AA1065" i="2"/>
  <c r="G1069" i="2"/>
  <c r="K1069" i="2"/>
  <c r="O1069" i="2"/>
  <c r="S1069" i="2"/>
  <c r="W1069" i="2"/>
  <c r="AA1069" i="2"/>
  <c r="G1073" i="2"/>
  <c r="K1073" i="2"/>
  <c r="O1073" i="2"/>
  <c r="S1073" i="2"/>
  <c r="W1073" i="2"/>
  <c r="AA1073" i="2"/>
  <c r="G1077" i="2"/>
  <c r="K1077" i="2"/>
  <c r="O1077" i="2"/>
  <c r="S1077" i="2"/>
  <c r="W1077" i="2"/>
  <c r="AA1077" i="2"/>
  <c r="Y1141" i="2"/>
  <c r="U1141" i="2"/>
  <c r="Q1141" i="2"/>
  <c r="M1141" i="2"/>
  <c r="I1141" i="2"/>
  <c r="E1141" i="2"/>
  <c r="H1141" i="2"/>
  <c r="N1141" i="2"/>
  <c r="S1141" i="2"/>
  <c r="X1141" i="2"/>
  <c r="AB1179" i="2"/>
  <c r="X1179" i="2"/>
  <c r="T1179" i="2"/>
  <c r="P1179" i="2"/>
  <c r="L1179" i="2"/>
  <c r="H1179" i="2"/>
  <c r="D1179" i="2"/>
  <c r="W1179" i="2"/>
  <c r="R1179" i="2"/>
  <c r="M1179" i="2"/>
  <c r="G1179" i="2"/>
  <c r="AA1179" i="2"/>
  <c r="V1179" i="2"/>
  <c r="Q1179" i="2"/>
  <c r="K1179" i="2"/>
  <c r="F1179" i="2"/>
  <c r="N1179" i="2"/>
  <c r="Y1179" i="2"/>
  <c r="AB1222" i="2"/>
  <c r="AB1223" i="2" s="1"/>
  <c r="X1222" i="2"/>
  <c r="X1223" i="2" s="1"/>
  <c r="T1222" i="2"/>
  <c r="T1223" i="2" s="1"/>
  <c r="P1222" i="2"/>
  <c r="P1223" i="2" s="1"/>
  <c r="L1222" i="2"/>
  <c r="L1223" i="2" s="1"/>
  <c r="H1222" i="2"/>
  <c r="H1223" i="2" s="1"/>
  <c r="D1222" i="2"/>
  <c r="D1223" i="2" s="1"/>
  <c r="AA1222" i="2"/>
  <c r="AA1223" i="2" s="1"/>
  <c r="V1222" i="2"/>
  <c r="V1223" i="2" s="1"/>
  <c r="Q1222" i="2"/>
  <c r="Q1223" i="2" s="1"/>
  <c r="K1222" i="2"/>
  <c r="K1223" i="2" s="1"/>
  <c r="F1222" i="2"/>
  <c r="F1223" i="2" s="1"/>
  <c r="Z1222" i="2"/>
  <c r="Z1223" i="2" s="1"/>
  <c r="U1222" i="2"/>
  <c r="U1223" i="2" s="1"/>
  <c r="O1222" i="2"/>
  <c r="O1223" i="2" s="1"/>
  <c r="J1222" i="2"/>
  <c r="J1223" i="2" s="1"/>
  <c r="E1222" i="2"/>
  <c r="E1223" i="2" s="1"/>
  <c r="N1222" i="2"/>
  <c r="N1223" i="2" s="1"/>
  <c r="Y1222" i="2"/>
  <c r="Y1223" i="2" s="1"/>
  <c r="AB1274" i="2"/>
  <c r="X1274" i="2"/>
  <c r="T1274" i="2"/>
  <c r="P1274" i="2"/>
  <c r="L1274" i="2"/>
  <c r="H1274" i="2"/>
  <c r="D1274" i="2"/>
  <c r="AA1274" i="2"/>
  <c r="W1274" i="2"/>
  <c r="S1274" i="2"/>
  <c r="O1274" i="2"/>
  <c r="K1274" i="2"/>
  <c r="G1274" i="2"/>
  <c r="Z1274" i="2"/>
  <c r="V1274" i="2"/>
  <c r="R1274" i="2"/>
  <c r="N1274" i="2"/>
  <c r="J1274" i="2"/>
  <c r="F1274" i="2"/>
  <c r="M1274" i="2"/>
  <c r="Y1274" i="2"/>
  <c r="I1274" i="2"/>
  <c r="Q1274" i="2"/>
  <c r="E1274" i="2"/>
  <c r="D1057" i="2"/>
  <c r="H1057" i="2"/>
  <c r="L1057" i="2"/>
  <c r="P1057" i="2"/>
  <c r="T1057" i="2"/>
  <c r="X1057" i="2"/>
  <c r="D1061" i="2"/>
  <c r="H1061" i="2"/>
  <c r="L1061" i="2"/>
  <c r="P1061" i="2"/>
  <c r="T1061" i="2"/>
  <c r="X1061" i="2"/>
  <c r="D1065" i="2"/>
  <c r="H1065" i="2"/>
  <c r="L1065" i="2"/>
  <c r="P1065" i="2"/>
  <c r="T1065" i="2"/>
  <c r="X1065" i="2"/>
  <c r="D1069" i="2"/>
  <c r="H1069" i="2"/>
  <c r="L1069" i="2"/>
  <c r="P1069" i="2"/>
  <c r="T1069" i="2"/>
  <c r="X1069" i="2"/>
  <c r="D1073" i="2"/>
  <c r="H1073" i="2"/>
  <c r="L1073" i="2"/>
  <c r="P1073" i="2"/>
  <c r="T1073" i="2"/>
  <c r="X1073" i="2"/>
  <c r="D1077" i="2"/>
  <c r="H1077" i="2"/>
  <c r="L1077" i="2"/>
  <c r="P1077" i="2"/>
  <c r="T1077" i="2"/>
  <c r="X1077" i="2"/>
  <c r="G1099" i="2"/>
  <c r="K1099" i="2"/>
  <c r="O1099" i="2"/>
  <c r="S1099" i="2"/>
  <c r="W1099" i="2"/>
  <c r="G1111" i="2"/>
  <c r="K1111" i="2"/>
  <c r="O1111" i="2"/>
  <c r="S1111" i="2"/>
  <c r="W1111" i="2"/>
  <c r="G1115" i="2"/>
  <c r="K1115" i="2"/>
  <c r="O1115" i="2"/>
  <c r="S1115" i="2"/>
  <c r="W1115" i="2"/>
  <c r="G1119" i="2"/>
  <c r="K1119" i="2"/>
  <c r="O1119" i="2"/>
  <c r="S1119" i="2"/>
  <c r="W1119" i="2"/>
  <c r="G1123" i="2"/>
  <c r="K1123" i="2"/>
  <c r="O1123" i="2"/>
  <c r="S1123" i="2"/>
  <c r="W1123" i="2"/>
  <c r="G1127" i="2"/>
  <c r="K1127" i="2"/>
  <c r="O1127" i="2"/>
  <c r="S1127" i="2"/>
  <c r="W1127" i="2"/>
  <c r="G1131" i="2"/>
  <c r="K1131" i="2"/>
  <c r="O1131" i="2"/>
  <c r="S1131" i="2"/>
  <c r="W1131" i="2"/>
  <c r="G1135" i="2"/>
  <c r="K1135" i="2"/>
  <c r="O1135" i="2"/>
  <c r="S1135" i="2"/>
  <c r="W1135" i="2"/>
  <c r="D1141" i="2"/>
  <c r="J1141" i="2"/>
  <c r="O1141" i="2"/>
  <c r="T1141" i="2"/>
  <c r="Z1141" i="2"/>
  <c r="Y1151" i="2"/>
  <c r="U1151" i="2"/>
  <c r="Q1151" i="2"/>
  <c r="M1151" i="2"/>
  <c r="I1151" i="2"/>
  <c r="E1151" i="2"/>
  <c r="H1151" i="2"/>
  <c r="N1151" i="2"/>
  <c r="S1151" i="2"/>
  <c r="X1151" i="2"/>
  <c r="AB1175" i="2"/>
  <c r="X1175" i="2"/>
  <c r="T1175" i="2"/>
  <c r="P1175" i="2"/>
  <c r="L1175" i="2"/>
  <c r="H1175" i="2"/>
  <c r="D1175" i="2"/>
  <c r="AA1175" i="2"/>
  <c r="V1175" i="2"/>
  <c r="Q1175" i="2"/>
  <c r="K1175" i="2"/>
  <c r="F1175" i="2"/>
  <c r="Z1175" i="2"/>
  <c r="U1175" i="2"/>
  <c r="O1175" i="2"/>
  <c r="J1175" i="2"/>
  <c r="E1175" i="2"/>
  <c r="N1175" i="2"/>
  <c r="Y1175" i="2"/>
  <c r="E1179" i="2"/>
  <c r="O1179" i="2"/>
  <c r="Z1179" i="2"/>
  <c r="G1222" i="2"/>
  <c r="G1223" i="2" s="1"/>
  <c r="R1222" i="2"/>
  <c r="R1223" i="2" s="1"/>
  <c r="Z1264" i="2"/>
  <c r="V1264" i="2"/>
  <c r="R1264" i="2"/>
  <c r="N1264" i="2"/>
  <c r="J1264" i="2"/>
  <c r="F1264" i="2"/>
  <c r="Y1264" i="2"/>
  <c r="U1264" i="2"/>
  <c r="Q1264" i="2"/>
  <c r="M1264" i="2"/>
  <c r="I1264" i="2"/>
  <c r="E1264" i="2"/>
  <c r="AB1264" i="2"/>
  <c r="X1264" i="2"/>
  <c r="T1264" i="2"/>
  <c r="AA1264" i="2"/>
  <c r="O1264" i="2"/>
  <c r="G1264" i="2"/>
  <c r="W1264" i="2"/>
  <c r="L1264" i="2"/>
  <c r="D1264" i="2"/>
  <c r="P1264" i="2"/>
  <c r="K1264" i="2"/>
  <c r="U1274" i="2"/>
  <c r="AB1167" i="2"/>
  <c r="X1167" i="2"/>
  <c r="G1167" i="2"/>
  <c r="K1167" i="2"/>
  <c r="O1167" i="2"/>
  <c r="S1167" i="2"/>
  <c r="W1167" i="2"/>
  <c r="Z1169" i="2"/>
  <c r="V1169" i="2"/>
  <c r="R1169" i="2"/>
  <c r="N1169" i="2"/>
  <c r="J1169" i="2"/>
  <c r="F1169" i="2"/>
  <c r="H1169" i="2"/>
  <c r="M1169" i="2"/>
  <c r="S1169" i="2"/>
  <c r="X1169" i="2"/>
  <c r="AB1171" i="2"/>
  <c r="X1171" i="2"/>
  <c r="T1171" i="2"/>
  <c r="P1171" i="2"/>
  <c r="L1171" i="2"/>
  <c r="H1171" i="2"/>
  <c r="D1171" i="2"/>
  <c r="I1171" i="2"/>
  <c r="N1171" i="2"/>
  <c r="S1171" i="2"/>
  <c r="Y1171" i="2"/>
  <c r="Z1260" i="2"/>
  <c r="V1260" i="2"/>
  <c r="R1260" i="2"/>
  <c r="N1260" i="2"/>
  <c r="J1260" i="2"/>
  <c r="F1260" i="2"/>
  <c r="Y1260" i="2"/>
  <c r="U1260" i="2"/>
  <c r="Q1260" i="2"/>
  <c r="AB1260" i="2"/>
  <c r="T1260" i="2"/>
  <c r="M1260" i="2"/>
  <c r="H1260" i="2"/>
  <c r="AA1260" i="2"/>
  <c r="S1260" i="2"/>
  <c r="L1260" i="2"/>
  <c r="G1260" i="2"/>
  <c r="K1260" i="2"/>
  <c r="X1260" i="2"/>
  <c r="Y1268" i="2"/>
  <c r="U1268" i="2"/>
  <c r="Q1268" i="2"/>
  <c r="M1268" i="2"/>
  <c r="I1268" i="2"/>
  <c r="E1268" i="2"/>
  <c r="AB1268" i="2"/>
  <c r="X1268" i="2"/>
  <c r="T1268" i="2"/>
  <c r="P1268" i="2"/>
  <c r="L1268" i="2"/>
  <c r="H1268" i="2"/>
  <c r="D1268" i="2"/>
  <c r="AA1268" i="2"/>
  <c r="W1268" i="2"/>
  <c r="S1268" i="2"/>
  <c r="O1268" i="2"/>
  <c r="K1268" i="2"/>
  <c r="G1268" i="2"/>
  <c r="Z1268" i="2"/>
  <c r="J1268" i="2"/>
  <c r="V1268" i="2"/>
  <c r="F1268" i="2"/>
  <c r="Z1270" i="2"/>
  <c r="V1270" i="2"/>
  <c r="R1270" i="2"/>
  <c r="N1270" i="2"/>
  <c r="J1270" i="2"/>
  <c r="F1270" i="2"/>
  <c r="Y1270" i="2"/>
  <c r="U1270" i="2"/>
  <c r="Q1270" i="2"/>
  <c r="M1270" i="2"/>
  <c r="I1270" i="2"/>
  <c r="E1270" i="2"/>
  <c r="AB1270" i="2"/>
  <c r="X1270" i="2"/>
  <c r="T1270" i="2"/>
  <c r="P1270" i="2"/>
  <c r="L1270" i="2"/>
  <c r="H1270" i="2"/>
  <c r="D1270" i="2"/>
  <c r="AA1270" i="2"/>
  <c r="K1270" i="2"/>
  <c r="W1270" i="2"/>
  <c r="G1270" i="2"/>
  <c r="G1139" i="2"/>
  <c r="K1139" i="2"/>
  <c r="O1139" i="2"/>
  <c r="S1139" i="2"/>
  <c r="W1139" i="2"/>
  <c r="G1143" i="2"/>
  <c r="K1143" i="2"/>
  <c r="O1143" i="2"/>
  <c r="S1143" i="2"/>
  <c r="W1143" i="2"/>
  <c r="G1149" i="2"/>
  <c r="K1149" i="2"/>
  <c r="O1149" i="2"/>
  <c r="S1149" i="2"/>
  <c r="W1149" i="2"/>
  <c r="D1167" i="2"/>
  <c r="H1167" i="2"/>
  <c r="L1167" i="2"/>
  <c r="P1167" i="2"/>
  <c r="T1167" i="2"/>
  <c r="Y1167" i="2"/>
  <c r="D1169" i="2"/>
  <c r="I1169" i="2"/>
  <c r="O1169" i="2"/>
  <c r="T1169" i="2"/>
  <c r="Y1169" i="2"/>
  <c r="E1171" i="2"/>
  <c r="J1171" i="2"/>
  <c r="O1171" i="2"/>
  <c r="U1171" i="2"/>
  <c r="Z1171" i="2"/>
  <c r="Y1234" i="2"/>
  <c r="U1234" i="2"/>
  <c r="Q1234" i="2"/>
  <c r="M1234" i="2"/>
  <c r="I1234" i="2"/>
  <c r="E1234" i="2"/>
  <c r="AB1234" i="2"/>
  <c r="X1234" i="2"/>
  <c r="T1234" i="2"/>
  <c r="P1234" i="2"/>
  <c r="L1234" i="2"/>
  <c r="H1234" i="2"/>
  <c r="D1234" i="2"/>
  <c r="K1234" i="2"/>
  <c r="S1234" i="2"/>
  <c r="AA1234" i="2"/>
  <c r="D1260" i="2"/>
  <c r="O1260" i="2"/>
  <c r="N1268" i="2"/>
  <c r="O1270" i="2"/>
  <c r="G1248" i="2"/>
  <c r="G1249" i="2" s="1"/>
  <c r="K1248" i="2"/>
  <c r="K1249" i="2" s="1"/>
  <c r="O1248" i="2"/>
  <c r="O1249" i="2" s="1"/>
  <c r="S1248" i="2"/>
  <c r="S1249" i="2" s="1"/>
  <c r="W1248" i="2"/>
  <c r="W1249" i="2" s="1"/>
  <c r="AA1248" i="2"/>
  <c r="AA1249" i="2" s="1"/>
  <c r="AA1278" i="2"/>
  <c r="W1278" i="2"/>
  <c r="S1278" i="2"/>
  <c r="O1278" i="2"/>
  <c r="K1278" i="2"/>
  <c r="G1278" i="2"/>
  <c r="Z1278" i="2"/>
  <c r="V1278" i="2"/>
  <c r="R1278" i="2"/>
  <c r="N1278" i="2"/>
  <c r="J1278" i="2"/>
  <c r="F1278" i="2"/>
  <c r="Y1278" i="2"/>
  <c r="U1278" i="2"/>
  <c r="Q1278" i="2"/>
  <c r="M1278" i="2"/>
  <c r="I1278" i="2"/>
  <c r="E1278" i="2"/>
  <c r="P1278" i="2"/>
  <c r="AA1280" i="2"/>
  <c r="X1280" i="2"/>
  <c r="T1280" i="2"/>
  <c r="P1280" i="2"/>
  <c r="L1280" i="2"/>
  <c r="H1280" i="2"/>
  <c r="D1280" i="2"/>
  <c r="AB1280" i="2"/>
  <c r="W1280" i="2"/>
  <c r="S1280" i="2"/>
  <c r="O1280" i="2"/>
  <c r="K1280" i="2"/>
  <c r="G1280" i="2"/>
  <c r="Z1280" i="2"/>
  <c r="V1280" i="2"/>
  <c r="R1280" i="2"/>
  <c r="N1280" i="2"/>
  <c r="J1280" i="2"/>
  <c r="F1280" i="2"/>
  <c r="Q1280" i="2"/>
  <c r="G1189" i="2"/>
  <c r="G1190" i="2" s="1"/>
  <c r="K1189" i="2"/>
  <c r="K1190" i="2" s="1"/>
  <c r="O1189" i="2"/>
  <c r="O1190" i="2" s="1"/>
  <c r="S1189" i="2"/>
  <c r="S1190" i="2" s="1"/>
  <c r="W1189" i="2"/>
  <c r="W1190" i="2" s="1"/>
  <c r="G1232" i="2"/>
  <c r="K1232" i="2"/>
  <c r="O1232" i="2"/>
  <c r="S1232" i="2"/>
  <c r="W1232" i="2"/>
  <c r="G1236" i="2"/>
  <c r="K1236" i="2"/>
  <c r="O1236" i="2"/>
  <c r="S1236" i="2"/>
  <c r="W1236" i="2"/>
  <c r="D1248" i="2"/>
  <c r="D1249" i="2" s="1"/>
  <c r="H1248" i="2"/>
  <c r="H1249" i="2" s="1"/>
  <c r="L1248" i="2"/>
  <c r="L1249" i="2" s="1"/>
  <c r="P1248" i="2"/>
  <c r="P1249" i="2" s="1"/>
  <c r="T1248" i="2"/>
  <c r="T1249" i="2" s="1"/>
  <c r="X1248" i="2"/>
  <c r="X1249" i="2" s="1"/>
  <c r="B1299" i="2"/>
  <c r="Z1276" i="2"/>
  <c r="V1276" i="2"/>
  <c r="R1276" i="2"/>
  <c r="N1276" i="2"/>
  <c r="J1276" i="2"/>
  <c r="F1276" i="2"/>
  <c r="Y1276" i="2"/>
  <c r="U1276" i="2"/>
  <c r="Q1276" i="2"/>
  <c r="M1276" i="2"/>
  <c r="I1276" i="2"/>
  <c r="E1276" i="2"/>
  <c r="AB1276" i="2"/>
  <c r="X1276" i="2"/>
  <c r="T1276" i="2"/>
  <c r="P1276" i="2"/>
  <c r="L1276" i="2"/>
  <c r="H1276" i="2"/>
  <c r="D1276" i="2"/>
  <c r="S1276" i="2"/>
  <c r="D1278" i="2"/>
  <c r="T1278" i="2"/>
  <c r="E1280" i="2"/>
  <c r="U1280" i="2"/>
  <c r="Z1286" i="2"/>
  <c r="V1286" i="2"/>
  <c r="R1286" i="2"/>
  <c r="N1286" i="2"/>
  <c r="J1286" i="2"/>
  <c r="F1286" i="2"/>
  <c r="Y1286" i="2"/>
  <c r="U1286" i="2"/>
  <c r="Q1286" i="2"/>
  <c r="M1286" i="2"/>
  <c r="I1286" i="2"/>
  <c r="E1286" i="2"/>
  <c r="X1286" i="2"/>
  <c r="P1286" i="2"/>
  <c r="H1286" i="2"/>
  <c r="W1286" i="2"/>
  <c r="O1286" i="2"/>
  <c r="G1286" i="2"/>
  <c r="AB1286" i="2"/>
  <c r="T1286" i="2"/>
  <c r="L1286" i="2"/>
  <c r="D1286" i="2"/>
  <c r="Z1298" i="2"/>
  <c r="V1298" i="2"/>
  <c r="R1298" i="2"/>
  <c r="N1298" i="2"/>
  <c r="J1298" i="2"/>
  <c r="F1298" i="2"/>
  <c r="Y1298" i="2"/>
  <c r="U1298" i="2"/>
  <c r="Q1298" i="2"/>
  <c r="M1298" i="2"/>
  <c r="I1298" i="2"/>
  <c r="E1298" i="2"/>
  <c r="K1298" i="2"/>
  <c r="S1298" i="2"/>
  <c r="AA1298" i="2"/>
  <c r="G1262" i="2"/>
  <c r="K1262" i="2"/>
  <c r="O1262" i="2"/>
  <c r="S1262" i="2"/>
  <c r="W1262" i="2"/>
  <c r="AA1262" i="2"/>
  <c r="G1266" i="2"/>
  <c r="K1266" i="2"/>
  <c r="O1266" i="2"/>
  <c r="S1266" i="2"/>
  <c r="W1266" i="2"/>
  <c r="AA1266" i="2"/>
  <c r="Z1294" i="2"/>
  <c r="V1294" i="2"/>
  <c r="R1294" i="2"/>
  <c r="N1294" i="2"/>
  <c r="J1294" i="2"/>
  <c r="F1294" i="2"/>
  <c r="Y1294" i="2"/>
  <c r="U1294" i="2"/>
  <c r="Q1294" i="2"/>
  <c r="M1294" i="2"/>
  <c r="I1294" i="2"/>
  <c r="E1294" i="2"/>
  <c r="K1294" i="2"/>
  <c r="S1294" i="2"/>
  <c r="AA1294" i="2"/>
  <c r="D1298" i="2"/>
  <c r="L1298" i="2"/>
  <c r="T1298" i="2"/>
  <c r="AB1298" i="2"/>
  <c r="D1262" i="2"/>
  <c r="H1262" i="2"/>
  <c r="L1262" i="2"/>
  <c r="P1262" i="2"/>
  <c r="T1262" i="2"/>
  <c r="X1262" i="2"/>
  <c r="D1266" i="2"/>
  <c r="H1266" i="2"/>
  <c r="L1266" i="2"/>
  <c r="P1266" i="2"/>
  <c r="T1266" i="2"/>
  <c r="X1266" i="2"/>
  <c r="Z1282" i="2"/>
  <c r="V1282" i="2"/>
  <c r="R1282" i="2"/>
  <c r="N1282" i="2"/>
  <c r="J1282" i="2"/>
  <c r="Y1282" i="2"/>
  <c r="U1282" i="2"/>
  <c r="Q1282" i="2"/>
  <c r="M1282" i="2"/>
  <c r="I1282" i="2"/>
  <c r="E1282" i="2"/>
  <c r="H1282" i="2"/>
  <c r="P1282" i="2"/>
  <c r="X1282" i="2"/>
  <c r="Z1290" i="2"/>
  <c r="V1290" i="2"/>
  <c r="R1290" i="2"/>
  <c r="N1290" i="2"/>
  <c r="J1290" i="2"/>
  <c r="F1290" i="2"/>
  <c r="Y1290" i="2"/>
  <c r="U1290" i="2"/>
  <c r="Q1290" i="2"/>
  <c r="M1290" i="2"/>
  <c r="I1290" i="2"/>
  <c r="E1290" i="2"/>
  <c r="K1290" i="2"/>
  <c r="S1290" i="2"/>
  <c r="AA1290" i="2"/>
  <c r="D1294" i="2"/>
  <c r="L1294" i="2"/>
  <c r="T1294" i="2"/>
  <c r="AB1294" i="2"/>
  <c r="G1298" i="2"/>
  <c r="O1298" i="2"/>
  <c r="W1298" i="2"/>
  <c r="G1284" i="2"/>
  <c r="K1284" i="2"/>
  <c r="O1284" i="2"/>
  <c r="S1284" i="2"/>
  <c r="W1284" i="2"/>
  <c r="AA1284" i="2"/>
  <c r="G1288" i="2"/>
  <c r="K1288" i="2"/>
  <c r="O1288" i="2"/>
  <c r="S1288" i="2"/>
  <c r="W1288" i="2"/>
  <c r="AA1288" i="2"/>
  <c r="G1292" i="2"/>
  <c r="K1292" i="2"/>
  <c r="O1292" i="2"/>
  <c r="S1292" i="2"/>
  <c r="W1292" i="2"/>
  <c r="AA1292" i="2"/>
  <c r="G1296" i="2"/>
  <c r="K1296" i="2"/>
  <c r="O1296" i="2"/>
  <c r="S1296" i="2"/>
  <c r="W1296" i="2"/>
  <c r="AA1296" i="2"/>
  <c r="H1284" i="2"/>
  <c r="L1284" i="2"/>
  <c r="P1284" i="2"/>
  <c r="T1284" i="2"/>
  <c r="X1284" i="2"/>
  <c r="D1288" i="2"/>
  <c r="H1288" i="2"/>
  <c r="L1288" i="2"/>
  <c r="P1288" i="2"/>
  <c r="T1288" i="2"/>
  <c r="X1288" i="2"/>
  <c r="D1292" i="2"/>
  <c r="H1292" i="2"/>
  <c r="L1292" i="2"/>
  <c r="P1292" i="2"/>
  <c r="T1292" i="2"/>
  <c r="X1292" i="2"/>
  <c r="D1296" i="2"/>
  <c r="H1296" i="2"/>
  <c r="L1296" i="2"/>
  <c r="P1296" i="2"/>
  <c r="T1296" i="2"/>
  <c r="X1296" i="2"/>
  <c r="I1002" i="2" l="1"/>
  <c r="S21" i="2"/>
  <c r="M21" i="2"/>
  <c r="G21" i="2"/>
  <c r="H21" i="2"/>
  <c r="W21" i="2"/>
  <c r="R21" i="2"/>
  <c r="E988" i="2"/>
  <c r="L1086" i="2"/>
  <c r="K1086" i="2"/>
  <c r="P1086" i="2"/>
  <c r="O1086" i="2"/>
  <c r="I1086" i="2"/>
  <c r="N1086" i="2"/>
  <c r="L21" i="2"/>
  <c r="Q21" i="2"/>
  <c r="T21" i="2"/>
  <c r="D21" i="2"/>
  <c r="N21" i="2"/>
  <c r="K21" i="2"/>
  <c r="AA21" i="2"/>
  <c r="J988" i="2"/>
  <c r="N988" i="2"/>
  <c r="R1086" i="2"/>
  <c r="F1086" i="2"/>
  <c r="E1086" i="2"/>
  <c r="AA1086" i="2"/>
  <c r="X1086" i="2"/>
  <c r="G1086" i="2"/>
  <c r="E1002" i="2"/>
  <c r="E21" i="2"/>
  <c r="U21" i="2"/>
  <c r="AB21" i="2"/>
  <c r="P21" i="2"/>
  <c r="V21" i="2"/>
  <c r="O21" i="2"/>
  <c r="V1239" i="2"/>
  <c r="J1086" i="2"/>
  <c r="Y1086" i="2"/>
  <c r="U1086" i="2"/>
  <c r="H1086" i="2"/>
  <c r="W1086" i="2"/>
  <c r="T1086" i="2"/>
  <c r="D1086" i="2"/>
  <c r="S1086" i="2"/>
  <c r="I21" i="2"/>
  <c r="Y21" i="2"/>
  <c r="J21" i="2"/>
  <c r="X21" i="2"/>
  <c r="Z21" i="2"/>
  <c r="N1239" i="2"/>
  <c r="Q1086" i="2"/>
  <c r="V1086" i="2"/>
  <c r="D460" i="2"/>
  <c r="Z460" i="2"/>
  <c r="F662" i="2"/>
  <c r="D662" i="2"/>
  <c r="P865" i="2"/>
  <c r="D865" i="2"/>
  <c r="Z865" i="2"/>
  <c r="J865" i="2"/>
  <c r="E865" i="2"/>
  <c r="AA865" i="2"/>
  <c r="L865" i="2"/>
  <c r="G1002" i="2"/>
  <c r="Z988" i="2"/>
  <c r="I988" i="2"/>
  <c r="M988" i="2"/>
  <c r="S988" i="2"/>
  <c r="U988" i="2"/>
  <c r="Y988" i="2"/>
  <c r="H988" i="2"/>
  <c r="T988" i="2"/>
  <c r="X988" i="2"/>
  <c r="O460" i="2"/>
  <c r="I460" i="2"/>
  <c r="T460" i="2"/>
  <c r="AA460" i="2"/>
  <c r="K460" i="2"/>
  <c r="V460" i="2"/>
  <c r="F460" i="2"/>
  <c r="U460" i="2"/>
  <c r="E460" i="2"/>
  <c r="L460" i="2"/>
  <c r="J460" i="2"/>
  <c r="Y460" i="2"/>
  <c r="AB460" i="2"/>
  <c r="W460" i="2"/>
  <c r="G460" i="2"/>
  <c r="R460" i="2"/>
  <c r="Q460" i="2"/>
  <c r="X460" i="2"/>
  <c r="P460" i="2"/>
  <c r="S460" i="2"/>
  <c r="N460" i="2"/>
  <c r="M460" i="2"/>
  <c r="H460" i="2"/>
  <c r="AB178" i="2"/>
  <c r="P178" i="2"/>
  <c r="G865" i="2"/>
  <c r="Q865" i="2"/>
  <c r="S865" i="2"/>
  <c r="I865" i="2"/>
  <c r="H865" i="2"/>
  <c r="W865" i="2"/>
  <c r="N865" i="2"/>
  <c r="M865" i="2"/>
  <c r="O865" i="2"/>
  <c r="Y865" i="2"/>
  <c r="X865" i="2"/>
  <c r="AB865" i="2"/>
  <c r="F865" i="2"/>
  <c r="K865" i="2"/>
  <c r="T865" i="2"/>
  <c r="R865" i="2"/>
  <c r="V865" i="2"/>
  <c r="U865" i="2"/>
  <c r="J1239" i="2"/>
  <c r="E1239" i="2"/>
  <c r="S1239" i="2"/>
  <c r="F1239" i="2"/>
  <c r="X1239" i="2"/>
  <c r="AA1239" i="2"/>
  <c r="H1239" i="2"/>
  <c r="M1239" i="2"/>
  <c r="Z1239" i="2"/>
  <c r="G662" i="2"/>
  <c r="P662" i="2"/>
  <c r="T662" i="2"/>
  <c r="Y662" i="2"/>
  <c r="K662" i="2"/>
  <c r="W662" i="2"/>
  <c r="O662" i="2"/>
  <c r="H662" i="2"/>
  <c r="X662" i="2"/>
  <c r="V662" i="2"/>
  <c r="Q662" i="2"/>
  <c r="J662" i="2"/>
  <c r="Z662" i="2"/>
  <c r="E662" i="2"/>
  <c r="M662" i="2"/>
  <c r="AA662" i="2"/>
  <c r="N662" i="2"/>
  <c r="U662" i="2"/>
  <c r="S662" i="2"/>
  <c r="L662" i="2"/>
  <c r="AB662" i="2"/>
  <c r="R662" i="2"/>
  <c r="I662" i="2"/>
  <c r="J1018" i="2"/>
  <c r="R1018" i="2"/>
  <c r="N1018" i="2"/>
  <c r="P1018" i="2"/>
  <c r="M1018" i="2"/>
  <c r="AA1018" i="2"/>
  <c r="Q1018" i="2"/>
  <c r="Z1018" i="2"/>
  <c r="D1018" i="2"/>
  <c r="F1018" i="2"/>
  <c r="L1018" i="2"/>
  <c r="W1018" i="2"/>
  <c r="G1018" i="2"/>
  <c r="AB1018" i="2"/>
  <c r="V1018" i="2"/>
  <c r="L178" i="2"/>
  <c r="AA178" i="2"/>
  <c r="X920" i="2"/>
  <c r="T1239" i="2"/>
  <c r="AB1239" i="2"/>
  <c r="Q1239" i="2"/>
  <c r="U1180" i="2"/>
  <c r="H1018" i="2"/>
  <c r="O1018" i="2"/>
  <c r="X1018" i="2"/>
  <c r="E1018" i="2"/>
  <c r="U1018" i="2"/>
  <c r="Y1018" i="2"/>
  <c r="Q178" i="2"/>
  <c r="Z178" i="2"/>
  <c r="D178" i="2"/>
  <c r="T178" i="2"/>
  <c r="Q1156" i="2"/>
  <c r="F1156" i="2"/>
  <c r="Y1156" i="2"/>
  <c r="I1156" i="2"/>
  <c r="V1156" i="2"/>
  <c r="M1156" i="2"/>
  <c r="N1002" i="2"/>
  <c r="J1002" i="2"/>
  <c r="D712" i="2"/>
  <c r="T712" i="2"/>
  <c r="Q712" i="2"/>
  <c r="V712" i="2"/>
  <c r="F712" i="2"/>
  <c r="Z712" i="2"/>
  <c r="L712" i="2"/>
  <c r="O712" i="2"/>
  <c r="I712" i="2"/>
  <c r="Y712" i="2"/>
  <c r="AB712" i="2"/>
  <c r="N712" i="2"/>
  <c r="D968" i="2"/>
  <c r="I968" i="2"/>
  <c r="Y968" i="2"/>
  <c r="E968" i="2"/>
  <c r="T968" i="2"/>
  <c r="K968" i="2"/>
  <c r="O968" i="2"/>
  <c r="Q968" i="2"/>
  <c r="AA968" i="2"/>
  <c r="U968" i="2"/>
  <c r="P968" i="2"/>
  <c r="L920" i="2"/>
  <c r="AA920" i="2"/>
  <c r="S920" i="2"/>
  <c r="J920" i="2"/>
  <c r="Z896" i="2"/>
  <c r="O896" i="2"/>
  <c r="N896" i="2"/>
  <c r="E896" i="2"/>
  <c r="U896" i="2"/>
  <c r="Y896" i="2"/>
  <c r="V896" i="2"/>
  <c r="L1239" i="2"/>
  <c r="P1239" i="2"/>
  <c r="U1239" i="2"/>
  <c r="R1239" i="2"/>
  <c r="I1239" i="2"/>
  <c r="D1239" i="2"/>
  <c r="Y1239" i="2"/>
  <c r="D1156" i="2"/>
  <c r="X1299" i="2"/>
  <c r="Z1299" i="2"/>
  <c r="R968" i="2"/>
  <c r="P1180" i="2"/>
  <c r="AB1180" i="2"/>
  <c r="N1180" i="2"/>
  <c r="L896" i="2"/>
  <c r="U712" i="2"/>
  <c r="I920" i="2"/>
  <c r="O1239" i="2"/>
  <c r="E1156" i="2"/>
  <c r="K1018" i="2"/>
  <c r="J1156" i="2"/>
  <c r="S1156" i="2"/>
  <c r="H1156" i="2"/>
  <c r="X1156" i="2"/>
  <c r="S1299" i="2"/>
  <c r="K1299" i="2"/>
  <c r="W1299" i="2"/>
  <c r="E1299" i="2"/>
  <c r="U1299" i="2"/>
  <c r="N1299" i="2"/>
  <c r="X968" i="2"/>
  <c r="F968" i="2"/>
  <c r="V968" i="2"/>
  <c r="D1180" i="2"/>
  <c r="G1180" i="2"/>
  <c r="I1180" i="2"/>
  <c r="Y1180" i="2"/>
  <c r="R1180" i="2"/>
  <c r="I896" i="2"/>
  <c r="F896" i="2"/>
  <c r="AA896" i="2"/>
  <c r="W896" i="2"/>
  <c r="P896" i="2"/>
  <c r="H712" i="2"/>
  <c r="S712" i="2"/>
  <c r="L1002" i="2"/>
  <c r="P712" i="2"/>
  <c r="N920" i="2"/>
  <c r="R920" i="2"/>
  <c r="D920" i="2"/>
  <c r="Z920" i="2"/>
  <c r="V920" i="2"/>
  <c r="M920" i="2"/>
  <c r="N178" i="2"/>
  <c r="O178" i="2"/>
  <c r="E178" i="2"/>
  <c r="U178" i="2"/>
  <c r="J178" i="2"/>
  <c r="Y203" i="2"/>
  <c r="Y212" i="2" s="1"/>
  <c r="U203" i="2"/>
  <c r="U212" i="2" s="1"/>
  <c r="Q203" i="2"/>
  <c r="Q212" i="2" s="1"/>
  <c r="M203" i="2"/>
  <c r="M212" i="2" s="1"/>
  <c r="I203" i="2"/>
  <c r="I212" i="2" s="1"/>
  <c r="E203" i="2"/>
  <c r="E212" i="2" s="1"/>
  <c r="AB203" i="2"/>
  <c r="AB212" i="2" s="1"/>
  <c r="X203" i="2"/>
  <c r="X212" i="2" s="1"/>
  <c r="T203" i="2"/>
  <c r="T212" i="2" s="1"/>
  <c r="P203" i="2"/>
  <c r="P212" i="2" s="1"/>
  <c r="L203" i="2"/>
  <c r="L212" i="2" s="1"/>
  <c r="H203" i="2"/>
  <c r="H212" i="2" s="1"/>
  <c r="D203" i="2"/>
  <c r="D212" i="2" s="1"/>
  <c r="AA203" i="2"/>
  <c r="AA212" i="2" s="1"/>
  <c r="W203" i="2"/>
  <c r="W212" i="2" s="1"/>
  <c r="S203" i="2"/>
  <c r="S212" i="2" s="1"/>
  <c r="O203" i="2"/>
  <c r="O212" i="2" s="1"/>
  <c r="K203" i="2"/>
  <c r="K212" i="2" s="1"/>
  <c r="G203" i="2"/>
  <c r="G212" i="2" s="1"/>
  <c r="Z203" i="2"/>
  <c r="Z212" i="2" s="1"/>
  <c r="J203" i="2"/>
  <c r="J212" i="2" s="1"/>
  <c r="F9" i="3"/>
  <c r="F10" i="3" s="1"/>
  <c r="F11" i="3" s="1"/>
  <c r="N203" i="2"/>
  <c r="N212" i="2" s="1"/>
  <c r="V203" i="2"/>
  <c r="V212" i="2" s="1"/>
  <c r="F203" i="2"/>
  <c r="F212" i="2" s="1"/>
  <c r="R203" i="2"/>
  <c r="R212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156" i="2"/>
  <c r="T1299" i="2"/>
  <c r="J1299" i="2"/>
  <c r="E1180" i="2"/>
  <c r="R896" i="2"/>
  <c r="M712" i="2"/>
  <c r="G920" i="2"/>
  <c r="P920" i="2"/>
  <c r="K1239" i="2"/>
  <c r="G1156" i="2"/>
  <c r="AB1156" i="2"/>
  <c r="AA1299" i="2"/>
  <c r="Y1299" i="2"/>
  <c r="J968" i="2"/>
  <c r="L968" i="2"/>
  <c r="AB968" i="2"/>
  <c r="N1156" i="2"/>
  <c r="S1180" i="2"/>
  <c r="K1180" i="2"/>
  <c r="L1180" i="2"/>
  <c r="O1180" i="2"/>
  <c r="M1180" i="2"/>
  <c r="F1180" i="2"/>
  <c r="V1180" i="2"/>
  <c r="S896" i="2"/>
  <c r="K896" i="2"/>
  <c r="G896" i="2"/>
  <c r="D896" i="2"/>
  <c r="T896" i="2"/>
  <c r="X712" i="2"/>
  <c r="G712" i="2"/>
  <c r="W712" i="2"/>
  <c r="J712" i="2"/>
  <c r="AB920" i="2"/>
  <c r="F920" i="2"/>
  <c r="Q920" i="2"/>
  <c r="S178" i="2"/>
  <c r="I178" i="2"/>
  <c r="Y178" i="2"/>
  <c r="V17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78" i="2"/>
  <c r="R1156" i="2"/>
  <c r="O1156" i="2"/>
  <c r="L1299" i="2"/>
  <c r="O1299" i="2"/>
  <c r="Q1299" i="2"/>
  <c r="H968" i="2"/>
  <c r="X1180" i="2"/>
  <c r="AB896" i="2"/>
  <c r="T920" i="2"/>
  <c r="Y920" i="2"/>
  <c r="K178" i="2"/>
  <c r="W1156" i="2"/>
  <c r="L1156" i="2"/>
  <c r="AB1299" i="2"/>
  <c r="H1299" i="2"/>
  <c r="I1299" i="2"/>
  <c r="R1299" i="2"/>
  <c r="S968" i="2"/>
  <c r="Z968" i="2"/>
  <c r="I1018" i="2"/>
  <c r="W1239" i="2"/>
  <c r="G1239" i="2"/>
  <c r="U1156" i="2"/>
  <c r="S1018" i="2"/>
  <c r="Z1156" i="2"/>
  <c r="K1156" i="2"/>
  <c r="AA1156" i="2"/>
  <c r="P1156" i="2"/>
  <c r="D1299" i="2"/>
  <c r="G1299" i="2"/>
  <c r="P1299" i="2"/>
  <c r="M1299" i="2"/>
  <c r="F1299" i="2"/>
  <c r="V1299" i="2"/>
  <c r="T1018" i="2"/>
  <c r="G968" i="2"/>
  <c r="W968" i="2"/>
  <c r="M968" i="2"/>
  <c r="N968" i="2"/>
  <c r="H1180" i="2"/>
  <c r="AA1180" i="2"/>
  <c r="T1180" i="2"/>
  <c r="W1180" i="2"/>
  <c r="Q1180" i="2"/>
  <c r="J1180" i="2"/>
  <c r="Z1180" i="2"/>
  <c r="J896" i="2"/>
  <c r="Q896" i="2"/>
  <c r="M896" i="2"/>
  <c r="H896" i="2"/>
  <c r="X896" i="2"/>
  <c r="R712" i="2"/>
  <c r="K712" i="2"/>
  <c r="AA712" i="2"/>
  <c r="E712" i="2"/>
  <c r="W920" i="2"/>
  <c r="H920" i="2"/>
  <c r="O920" i="2"/>
  <c r="K920" i="2"/>
  <c r="E920" i="2"/>
  <c r="U920" i="2"/>
  <c r="G178" i="2"/>
  <c r="W178" i="2"/>
  <c r="H178" i="2"/>
  <c r="X178" i="2"/>
  <c r="M178" i="2"/>
  <c r="F178" i="2"/>
  <c r="F162" i="2" l="1"/>
  <c r="D4" i="3" s="1"/>
  <c r="D5" i="3" s="1"/>
  <c r="D6" i="3" s="1"/>
  <c r="S162" i="2"/>
  <c r="Q162" i="2"/>
  <c r="N4" i="3" s="1"/>
  <c r="N5" i="3" s="1"/>
  <c r="N6" i="3" s="1"/>
  <c r="AA162" i="2"/>
  <c r="V4" i="3" s="1"/>
  <c r="V5" i="3" s="1"/>
  <c r="V6" i="3" s="1"/>
  <c r="J162" i="2"/>
  <c r="H4" i="3" s="1"/>
  <c r="H5" i="3" s="1"/>
  <c r="H6" i="3" s="1"/>
  <c r="Z162" i="2"/>
  <c r="M162" i="2"/>
  <c r="K4" i="3" s="1"/>
  <c r="K5" i="3" s="1"/>
  <c r="K6" i="3" s="1"/>
  <c r="W162" i="2"/>
  <c r="S4" i="3" s="1"/>
  <c r="S5" i="3" s="1"/>
  <c r="S6" i="3" s="1"/>
  <c r="P162" i="2"/>
  <c r="V162" i="2"/>
  <c r="R4" i="3" s="1"/>
  <c r="R5" i="3" s="1"/>
  <c r="R6" i="3" s="1"/>
  <c r="O162" i="2"/>
  <c r="M4" i="3" s="1"/>
  <c r="M5" i="3" s="1"/>
  <c r="M6" i="3" s="1"/>
  <c r="L162" i="2"/>
  <c r="J4" i="3" s="1"/>
  <c r="J5" i="3" s="1"/>
  <c r="J6" i="3" s="1"/>
  <c r="AB162" i="2"/>
  <c r="K162" i="2"/>
  <c r="I4" i="3" s="1"/>
  <c r="I5" i="3" s="1"/>
  <c r="I6" i="3" s="1"/>
  <c r="I162" i="2"/>
  <c r="G4" i="3" s="1"/>
  <c r="G5" i="3" s="1"/>
  <c r="G6" i="3" s="1"/>
  <c r="R162" i="2"/>
  <c r="O4" i="3" s="1"/>
  <c r="O5" i="3" s="1"/>
  <c r="O6" i="3" s="1"/>
  <c r="G162" i="2"/>
  <c r="E4" i="3" s="1"/>
  <c r="E5" i="3" s="1"/>
  <c r="E6" i="3" s="1"/>
  <c r="H162" i="2"/>
  <c r="F4" i="3" s="1"/>
  <c r="X162" i="2"/>
  <c r="T4" i="3" s="1"/>
  <c r="T5" i="3" s="1"/>
  <c r="T6" i="3" s="1"/>
  <c r="D162" i="2"/>
  <c r="B4" i="3" s="1"/>
  <c r="B5" i="3" s="1"/>
  <c r="B6" i="3" s="1"/>
  <c r="Y162" i="2"/>
  <c r="U4" i="3" s="1"/>
  <c r="U5" i="3" s="1"/>
  <c r="U6" i="3" s="1"/>
  <c r="E162" i="2"/>
  <c r="N162" i="2"/>
  <c r="L4" i="3" s="1"/>
  <c r="L5" i="3" s="1"/>
  <c r="L6" i="3" s="1"/>
  <c r="U162" i="2"/>
  <c r="Q4" i="3" s="1"/>
  <c r="Q5" i="3" s="1"/>
  <c r="Q6" i="3" s="1"/>
  <c r="T162" i="2"/>
  <c r="P4" i="3" s="1"/>
  <c r="P5" i="3" s="1"/>
  <c r="P6" i="3" s="1"/>
  <c r="C4" i="3" l="1"/>
  <c r="C5" i="3" s="1"/>
  <c r="C6" i="3" s="1"/>
  <c r="F5" i="3"/>
  <c r="F6" i="3" s="1"/>
</calcChain>
</file>

<file path=xl/sharedStrings.xml><?xml version="1.0" encoding="utf-8"?>
<sst xmlns="http://schemas.openxmlformats.org/spreadsheetml/2006/main" count="1502" uniqueCount="642">
  <si>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</si>
  <si>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</si>
  <si>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</si>
  <si>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</si>
  <si>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</si>
  <si>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</si>
  <si>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</si>
  <si>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</si>
  <si>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</si>
  <si>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</si>
  <si>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</si>
  <si>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</si>
  <si>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</si>
  <si>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</si>
  <si>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</si>
  <si>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</si>
  <si>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</si>
  <si>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</si>
  <si>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</si>
  <si>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</si>
  <si>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</si>
  <si>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</si>
  <si>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</si>
  <si>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</si>
  <si>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</si>
  <si>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</si>
  <si>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</si>
  <si>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</si>
  <si>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</si>
  <si>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</si>
  <si>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</si>
  <si>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</si>
  <si>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</si>
  <si>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</si>
  <si>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</si>
  <si>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</si>
  <si>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</si>
  <si>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</si>
  <si>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</si>
  <si>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</si>
  <si>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</si>
  <si>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</si>
  <si>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</si>
  <si>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</si>
  <si>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</si>
  <si>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</si>
  <si>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</si>
  <si>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</si>
  <si>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</si>
  <si>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</si>
  <si>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</si>
  <si>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Potomac-Appalachian Transmission Highline, L.L.C. (PATH)</t>
  </si>
  <si>
    <t>b0490</t>
  </si>
  <si>
    <t>b0491</t>
  </si>
  <si>
    <t>b0492</t>
  </si>
  <si>
    <t>b0560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</si>
  <si>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</si>
  <si>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</si>
  <si>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</si>
  <si>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</si>
  <si>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</si>
  <si>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</si>
  <si>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</si>
  <si>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</si>
  <si>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</si>
  <si>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</si>
  <si>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</si>
  <si>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</si>
  <si>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</si>
  <si>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</si>
  <si>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</si>
  <si>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</si>
  <si>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</si>
  <si>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</si>
  <si>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</si>
  <si>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</si>
  <si>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</si>
  <si>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</si>
  <si>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</si>
  <si>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</si>
  <si>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</si>
  <si>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</si>
  <si>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</si>
  <si>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</si>
  <si>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</si>
  <si>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</si>
  <si>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</si>
  <si>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</si>
  <si>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</si>
  <si>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</si>
  <si>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</si>
  <si>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</si>
  <si>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</si>
  <si>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</si>
  <si>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</si>
  <si>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</si>
  <si>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</si>
  <si>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</si>
  <si>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</si>
  <si>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</si>
  <si>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</si>
  <si>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</si>
  <si>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</si>
  <si>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</si>
  <si>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</si>
  <si>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</si>
  <si>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</si>
  <si>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</si>
  <si>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</si>
  <si>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</si>
  <si>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b0664-665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</si>
  <si>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</si>
  <si>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</si>
  <si>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</si>
  <si>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</si>
  <si>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</si>
  <si>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</si>
  <si>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</si>
  <si>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</si>
  <si>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</si>
  <si>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</si>
  <si>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</si>
  <si>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</si>
  <si>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</si>
  <si>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</si>
  <si>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</si>
  <si>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</si>
  <si>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</si>
  <si>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</si>
  <si>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</si>
  <si>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</si>
  <si>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</si>
  <si>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</si>
  <si>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</si>
  <si>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</si>
  <si>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</si>
  <si>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</si>
  <si>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</si>
  <si>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</si>
  <si>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</si>
  <si>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</si>
  <si>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</si>
  <si>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</si>
  <si>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</si>
  <si>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</si>
  <si>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</si>
  <si>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</si>
  <si>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</si>
  <si>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</si>
  <si>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</si>
  <si>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</si>
  <si>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</si>
  <si>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</si>
  <si>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</si>
  <si>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</si>
  <si>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</si>
  <si>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</si>
  <si>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</si>
  <si>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</si>
  <si>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</si>
  <si>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</si>
  <si>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</si>
  <si>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</si>
  <si>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</si>
  <si>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</si>
  <si>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</si>
  <si>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</si>
  <si>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</si>
  <si>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</si>
  <si>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</si>
  <si>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</si>
  <si>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</si>
  <si>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</si>
  <si>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</si>
  <si>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</si>
  <si>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</si>
  <si>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</si>
  <si>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</si>
  <si>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</si>
  <si>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</si>
  <si>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</si>
  <si>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</si>
  <si>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</si>
  <si>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</si>
  <si>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</si>
  <si>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</si>
  <si>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</si>
  <si>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</si>
  <si>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</si>
  <si>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</si>
  <si>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</si>
  <si>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</si>
  <si>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</si>
  <si>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</si>
  <si>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</si>
  <si>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</si>
  <si>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</si>
  <si>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</si>
  <si>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</si>
  <si>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</si>
  <si>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</si>
  <si>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</si>
  <si>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</si>
  <si>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</si>
  <si>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</si>
  <si>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</si>
  <si>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</si>
  <si>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</si>
  <si>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</si>
  <si>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</si>
  <si>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</si>
  <si>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</si>
  <si>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</si>
  <si>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</si>
  <si>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</si>
  <si>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</si>
  <si>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</si>
  <si>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</si>
  <si>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</si>
  <si>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</si>
  <si>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</si>
  <si>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</si>
  <si>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</si>
  <si>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</si>
  <si>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</si>
  <si>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</si>
  <si>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</si>
  <si>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</si>
  <si>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</si>
  <si>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</si>
  <si>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</si>
  <si>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</si>
  <si>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</si>
  <si>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</si>
  <si>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</si>
  <si>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</si>
  <si>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</si>
  <si>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</si>
  <si>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</si>
  <si>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</si>
  <si>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</si>
  <si>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</si>
  <si>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</si>
  <si>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</si>
  <si>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</si>
  <si>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</si>
  <si>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</si>
  <si>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</si>
  <si>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</si>
  <si>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</si>
  <si>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</si>
  <si>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</si>
  <si>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</si>
  <si>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</si>
  <si>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</si>
  <si>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</si>
  <si>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</si>
  <si>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</si>
  <si>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</si>
  <si>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</si>
  <si>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</si>
  <si>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</si>
  <si>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</si>
  <si>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</si>
  <si>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</si>
  <si>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</si>
  <si>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</si>
  <si>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</si>
  <si>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</si>
  <si>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</si>
  <si>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</si>
  <si>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</si>
  <si>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</si>
  <si>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</si>
  <si>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</si>
  <si>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</si>
  <si>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</si>
  <si>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</si>
  <si>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</si>
  <si>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</si>
  <si>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</si>
  <si>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</si>
  <si>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</si>
  <si>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</si>
  <si>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</si>
  <si>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</si>
  <si>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</si>
  <si>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</si>
  <si>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</si>
  <si>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</si>
  <si>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</si>
  <si>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</si>
  <si>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</si>
  <si>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</si>
  <si>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</si>
  <si>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</si>
  <si>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</si>
  <si>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</si>
  <si>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</si>
  <si>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</si>
  <si>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</si>
  <si>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</si>
  <si>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</si>
  <si>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</si>
  <si>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</si>
  <si>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</si>
  <si>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</si>
  <si>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</si>
  <si>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</si>
  <si>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</si>
  <si>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</si>
  <si>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</si>
  <si>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</si>
  <si>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</si>
  <si>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</si>
  <si>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</si>
  <si>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</si>
  <si>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</si>
  <si>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</si>
  <si>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</si>
  <si>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</si>
  <si>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</si>
  <si>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</si>
  <si>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</si>
  <si>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</si>
  <si>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</si>
  <si>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</si>
  <si>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</si>
  <si>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</si>
  <si>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</si>
  <si>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</si>
  <si>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</si>
  <si>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</si>
  <si>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</si>
  <si>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</si>
  <si>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</si>
  <si>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</si>
  <si>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</si>
  <si>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</si>
  <si>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</si>
  <si>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</si>
  <si>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</si>
  <si>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</si>
  <si>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</si>
  <si>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</si>
  <si>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</si>
  <si>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</si>
  <si>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</si>
  <si>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</si>
  <si>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</si>
  <si>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</si>
  <si>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</si>
  <si>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</si>
  <si>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</si>
  <si>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</si>
  <si>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</si>
  <si>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</si>
  <si>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</si>
  <si>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</si>
  <si>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</si>
  <si>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</si>
  <si>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</si>
  <si>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</si>
  <si>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</si>
  <si>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</si>
  <si>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</si>
  <si>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</si>
  <si>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</si>
  <si>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</si>
  <si>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</si>
  <si>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</si>
  <si>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</si>
  <si>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</si>
  <si>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</si>
  <si>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</si>
  <si>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</si>
  <si>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</si>
  <si>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</si>
  <si>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</si>
  <si>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</si>
  <si>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</si>
  <si>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</si>
  <si>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</si>
  <si>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</si>
  <si>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</si>
  <si>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</si>
  <si>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</si>
  <si>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</si>
  <si>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</si>
  <si>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</si>
  <si>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</si>
  <si>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</si>
  <si>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</si>
  <si>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</si>
  <si>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</si>
  <si>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</si>
  <si>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</si>
  <si>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</si>
  <si>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</si>
  <si>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</si>
  <si>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</si>
  <si>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</si>
  <si>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</si>
  <si>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</si>
  <si>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</si>
  <si>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</si>
  <si>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</si>
  <si>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</si>
  <si>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b0376_dfax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</si>
  <si>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</si>
  <si>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</si>
  <si>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</si>
  <si>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</si>
  <si>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</si>
  <si>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</si>
  <si>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</si>
  <si>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</si>
  <si>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</si>
  <si>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</si>
  <si>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</si>
  <si>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</si>
  <si>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</si>
  <si>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</si>
  <si>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</si>
  <si>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</si>
  <si>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</si>
  <si>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</si>
  <si>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</si>
  <si>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</si>
  <si>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</si>
  <si>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</si>
  <si>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</si>
  <si>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</si>
  <si>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</si>
  <si>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</si>
  <si>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</si>
  <si>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</si>
  <si>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</si>
  <si>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</si>
  <si>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</si>
  <si>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</si>
  <si>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</si>
  <si>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</si>
  <si>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</si>
  <si>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</si>
  <si>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</si>
  <si>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</si>
  <si>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</si>
  <si>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</si>
  <si>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</si>
  <si>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</si>
  <si>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</si>
  <si>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</si>
  <si>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</si>
  <si>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</si>
  <si>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</si>
  <si>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</si>
  <si>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</si>
  <si>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</si>
  <si>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</si>
  <si>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</si>
  <si>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</si>
  <si>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</si>
  <si>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</si>
  <si>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</si>
  <si>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</si>
  <si>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</si>
  <si>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</si>
  <si>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b0490-b0491_dfax</t>
  </si>
  <si>
    <t>b0492-b0560_dfax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</si>
  <si>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</si>
  <si>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</si>
  <si>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</si>
  <si>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</si>
  <si>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</si>
  <si>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</si>
  <si>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</si>
  <si>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</si>
  <si>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</si>
  <si>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</si>
  <si>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</si>
  <si>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</si>
  <si>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</si>
  <si>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</si>
  <si>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</si>
  <si>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</si>
  <si>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</si>
  <si>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</si>
  <si>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</si>
  <si>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</si>
  <si>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</si>
  <si>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</si>
  <si>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</si>
  <si>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</si>
  <si>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</si>
  <si>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</si>
  <si>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</si>
  <si>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</si>
  <si>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</si>
  <si>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</si>
  <si>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</si>
  <si>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</si>
  <si>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</si>
  <si>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</si>
  <si>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</si>
  <si>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</si>
  <si>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</si>
  <si>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</si>
  <si>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</si>
  <si>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</si>
  <si>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</si>
  <si>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</si>
  <si>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</si>
  <si>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</si>
  <si>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</si>
  <si>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</si>
  <si>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</si>
  <si>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</si>
  <si>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</si>
  <si>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</si>
  <si>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</si>
  <si>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</si>
  <si>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</si>
  <si>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</si>
  <si>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</si>
  <si>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</si>
  <si>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</si>
  <si>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</si>
  <si>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</si>
  <si>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</si>
  <si>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</si>
  <si>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</si>
  <si>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</si>
  <si>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</si>
  <si>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</si>
  <si>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</si>
  <si>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</si>
  <si>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</si>
  <si>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</si>
  <si>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</si>
  <si>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</si>
  <si>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</si>
  <si>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</si>
  <si>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</si>
  <si>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</si>
  <si>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</si>
  <si>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</si>
  <si>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</si>
  <si>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</si>
  <si>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</si>
  <si>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</si>
  <si>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</si>
  <si>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</si>
  <si>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</si>
  <si>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</si>
  <si>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</si>
  <si>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</si>
  <si>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</si>
  <si>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</si>
  <si>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</si>
  <si>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</si>
  <si>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</si>
  <si>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</si>
  <si>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</si>
  <si>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</si>
  <si>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</si>
  <si>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</si>
  <si>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</si>
  <si>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</si>
  <si>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</si>
  <si>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</si>
  <si>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</si>
  <si>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</si>
  <si>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</si>
  <si>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</si>
  <si>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</si>
  <si>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</si>
  <si>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</si>
  <si>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</si>
  <si>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</si>
  <si>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</si>
  <si>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</si>
  <si>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</si>
  <si>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</si>
  <si>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</si>
  <si>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</si>
  <si>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</si>
  <si>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</si>
  <si>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</si>
  <si>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</si>
  <si>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</si>
  <si>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</si>
  <si>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</si>
  <si>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</si>
  <si>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</si>
  <si>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</si>
  <si>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</si>
  <si>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</si>
  <si>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</si>
  <si>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</si>
  <si>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</si>
  <si>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</si>
  <si>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</si>
  <si>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</si>
  <si>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</si>
  <si>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</si>
  <si>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(Jan - Dec 2022)</t>
  </si>
  <si>
    <t>b2743.6-7</t>
  </si>
  <si>
    <t>b2743.8</t>
  </si>
  <si>
    <t>b2965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</si>
  <si>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</si>
  <si>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</si>
  <si>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</si>
  <si>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</si>
  <si>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</si>
  <si>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</si>
  <si>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</si>
  <si>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</si>
  <si>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</si>
  <si>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</si>
  <si>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</si>
  <si>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</si>
  <si>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Zonal Peak (MW) for 2023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</si>
  <si>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</si>
  <si>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</si>
  <si>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</si>
  <si>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</si>
  <si>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</si>
  <si>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</si>
  <si>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</si>
  <si>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</si>
  <si>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</si>
  <si>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</si>
  <si>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</si>
  <si>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</si>
  <si>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(Jan - Dec 2023)</t>
  </si>
  <si>
    <t>(Feb - Dec 2023)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</si>
  <si>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</si>
  <si>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(Apr 2023 - Dec 2023)*</t>
  </si>
  <si>
    <t xml:space="preserve">*PPL's ARRs updated effective 4/1/2023 pursuant to FERC acceptance in Docket No. ER22-2719 </t>
  </si>
  <si>
    <t>(June 2023 - May 2024)</t>
  </si>
  <si>
    <t>(June 2023- May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</si>
</sst>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493">
    <xf numFmtId="0" fontId="0" fillId="0" borderId="0"/>
    <xf numFmtId="9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174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7" fillId="3" borderId="0" applyNumberFormat="0" applyBorder="0" applyAlignment="0" applyProtection="0"/>
    <xf numFmtId="0" fontId="8" fillId="4" borderId="0" applyNumberFormat="0" applyBorder="0" applyAlignment="0" applyProtection="0"/>
    <xf numFmtId="0" fontId="87" fillId="5" borderId="0" applyNumberFormat="0" applyBorder="0" applyAlignment="0" applyProtection="0"/>
    <xf numFmtId="0" fontId="8" fillId="6" borderId="0" applyNumberFormat="0" applyBorder="0" applyAlignment="0" applyProtection="0"/>
    <xf numFmtId="0" fontId="87" fillId="7" borderId="0" applyNumberFormat="0" applyBorder="0" applyAlignment="0" applyProtection="0"/>
    <xf numFmtId="0" fontId="8" fillId="8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6" borderId="0" applyNumberFormat="0" applyBorder="0" applyAlignment="0" applyProtection="0"/>
    <xf numFmtId="0" fontId="87" fillId="8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1" borderId="0" applyNumberFormat="0" applyBorder="0" applyAlignment="0" applyProtection="0"/>
    <xf numFmtId="0" fontId="87" fillId="12" borderId="0" applyNumberFormat="0" applyBorder="0" applyAlignment="0" applyProtection="0"/>
    <xf numFmtId="0" fontId="8" fillId="5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6" borderId="0" applyNumberFormat="0" applyBorder="0" applyAlignment="0" applyProtection="0"/>
    <xf numFmtId="0" fontId="87" fillId="13" borderId="0" applyNumberFormat="0" applyBorder="0" applyAlignment="0" applyProtection="0"/>
    <xf numFmtId="0" fontId="36" fillId="10" borderId="0" applyNumberFormat="0" applyBorder="0" applyAlignment="0" applyProtection="0"/>
    <xf numFmtId="0" fontId="88" fillId="14" borderId="0" applyNumberFormat="0" applyBorder="0" applyAlignment="0" applyProtection="0"/>
    <xf numFmtId="0" fontId="36" fillId="15" borderId="0" applyNumberFormat="0" applyBorder="0" applyAlignment="0" applyProtection="0"/>
    <xf numFmtId="0" fontId="88" fillId="4" borderId="0" applyNumberFormat="0" applyBorder="0" applyAlignment="0" applyProtection="0"/>
    <xf numFmtId="0" fontId="36" fillId="13" borderId="0" applyNumberFormat="0" applyBorder="0" applyAlignment="0" applyProtection="0"/>
    <xf numFmtId="0" fontId="88" fillId="12" borderId="0" applyNumberFormat="0" applyBorder="0" applyAlignment="0" applyProtection="0"/>
    <xf numFmtId="0" fontId="36" fillId="5" borderId="0" applyNumberFormat="0" applyBorder="0" applyAlignment="0" applyProtection="0"/>
    <xf numFmtId="0" fontId="88" fillId="16" borderId="0" applyNumberFormat="0" applyBorder="0" applyAlignment="0" applyProtection="0"/>
    <xf numFmtId="0" fontId="36" fillId="10" borderId="0" applyNumberFormat="0" applyBorder="0" applyAlignment="0" applyProtection="0"/>
    <xf numFmtId="0" fontId="88" fillId="17" borderId="0" applyNumberFormat="0" applyBorder="0" applyAlignment="0" applyProtection="0"/>
    <xf numFmtId="0" fontId="36" fillId="4" borderId="0" applyNumberFormat="0" applyBorder="0" applyAlignment="0" applyProtection="0"/>
    <xf numFmtId="0" fontId="88" fillId="18" borderId="0" applyNumberFormat="0" applyBorder="0" applyAlignment="0" applyProtection="0"/>
    <xf numFmtId="0" fontId="4" fillId="0" borderId="0"/>
    <xf numFmtId="0" fontId="36" fillId="19" borderId="0" applyNumberFormat="0" applyBorder="0" applyAlignment="0" applyProtection="0"/>
    <xf numFmtId="0" fontId="88" fillId="20" borderId="0" applyNumberFormat="0" applyBorder="0" applyAlignment="0" applyProtection="0"/>
    <xf numFmtId="0" fontId="36" fillId="15" borderId="0" applyNumberFormat="0" applyBorder="0" applyAlignment="0" applyProtection="0"/>
    <xf numFmtId="0" fontId="88" fillId="21" borderId="0" applyNumberFormat="0" applyBorder="0" applyAlignment="0" applyProtection="0"/>
    <xf numFmtId="0" fontId="36" fillId="13" borderId="0" applyNumberFormat="0" applyBorder="0" applyAlignment="0" applyProtection="0"/>
    <xf numFmtId="0" fontId="88" fillId="22" borderId="0" applyNumberFormat="0" applyBorder="0" applyAlignment="0" applyProtection="0"/>
    <xf numFmtId="0" fontId="36" fillId="23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21" borderId="0" applyNumberFormat="0" applyBorder="0" applyAlignment="0" applyProtection="0"/>
    <xf numFmtId="0" fontId="88" fillId="15" borderId="0" applyNumberFormat="0" applyBorder="0" applyAlignment="0" applyProtection="0"/>
    <xf numFmtId="0" fontId="37" fillId="9" borderId="0" applyNumberFormat="0" applyBorder="0" applyAlignment="0" applyProtection="0"/>
    <xf numFmtId="0" fontId="89" fillId="5" borderId="0" applyNumberFormat="0" applyBorder="0" applyAlignment="0" applyProtection="0"/>
    <xf numFmtId="0" fontId="18" fillId="0" borderId="0"/>
    <xf numFmtId="0" fontId="4" fillId="15" borderId="0" applyNumberFormat="0" applyFill="0" applyBorder="0" applyProtection="0"/>
    <xf numFmtId="0" fontId="53" fillId="0" borderId="0" applyNumberFormat="0" applyFill="0" applyBorder="0" applyAlignment="0" applyProtection="0"/>
    <xf numFmtId="0" fontId="4" fillId="0" borderId="1" applyNumberFormat="0" applyFont="0" applyFill="0" applyAlignment="0" applyProtection="0"/>
    <xf numFmtId="181" fontId="51" fillId="0" borderId="0" applyFont="0" applyFill="0" applyBorder="0" applyAlignment="0" applyProtection="0"/>
    <xf numFmtId="182" fontId="57" fillId="0" borderId="0" applyFont="0" applyFill="0" applyBorder="0" applyProtection="0">
      <alignment horizontal="left"/>
    </xf>
    <xf numFmtId="183" fontId="57" fillId="0" borderId="0" applyFont="0" applyFill="0" applyBorder="0" applyProtection="0">
      <alignment horizontal="left"/>
    </xf>
    <xf numFmtId="184" fontId="57" fillId="0" borderId="0" applyFont="0" applyFill="0" applyBorder="0" applyProtection="0">
      <alignment horizontal="left"/>
    </xf>
    <xf numFmtId="37" fontId="58" fillId="0" borderId="0" applyFont="0" applyFill="0" applyBorder="0">
      <protection locked="0"/>
    </xf>
    <xf numFmtId="185" fontId="59" fillId="0" borderId="0" applyFont="0" applyFill="0" applyBorder="0" applyAlignment="0" applyProtection="0"/>
    <xf numFmtId="0" fontId="60" fillId="0" borderId="0"/>
    <xf numFmtId="0" fontId="60" fillId="0" borderId="0"/>
    <xf numFmtId="168" fontId="6" fillId="0" borderId="0" applyFill="0"/>
    <xf numFmtId="168" fontId="6" fillId="0" borderId="0">
      <alignment horizontal="center"/>
    </xf>
    <xf numFmtId="0" fontId="6" fillId="0" borderId="0" applyFill="0">
      <alignment horizontal="center"/>
    </xf>
    <xf numFmtId="168" fontId="10" fillId="0" borderId="2" applyFill="0"/>
    <xf numFmtId="0" fontId="4" fillId="0" borderId="0" applyFont="0" applyAlignment="0"/>
    <xf numFmtId="0" fontId="11" fillId="0" borderId="0" applyFill="0">
      <alignment vertical="top"/>
    </xf>
    <xf numFmtId="0" fontId="10" fillId="0" borderId="0" applyFill="0">
      <alignment horizontal="left" vertical="top"/>
    </xf>
    <xf numFmtId="168" fontId="12" fillId="0" borderId="3" applyFill="0"/>
    <xf numFmtId="168" fontId="12" fillId="0" borderId="3" applyFill="0"/>
    <xf numFmtId="0" fontId="4" fillId="0" borderId="0" applyNumberFormat="0" applyFont="0" applyAlignment="0"/>
    <xf numFmtId="0" fontId="11" fillId="0" borderId="0" applyFill="0">
      <alignment wrapText="1"/>
    </xf>
    <xf numFmtId="0" fontId="10" fillId="0" borderId="0" applyFill="0">
      <alignment horizontal="left" vertical="top" wrapText="1"/>
    </xf>
    <xf numFmtId="168" fontId="13" fillId="0" borderId="0" applyFill="0"/>
    <xf numFmtId="0" fontId="14" fillId="0" borderId="0" applyNumberFormat="0" applyFont="0"/>
    <xf numFmtId="0" fontId="15" fillId="0" borderId="0" applyFill="0">
      <alignment vertical="top" wrapText="1"/>
    </xf>
    <xf numFmtId="0" fontId="12" fillId="0" borderId="0" applyFill="0">
      <alignment horizontal="left" vertical="top" wrapText="1"/>
    </xf>
    <xf numFmtId="168" fontId="4" fillId="0" borderId="0" applyFill="0"/>
    <xf numFmtId="0" fontId="14" fillId="0" borderId="0" applyNumberFormat="0" applyFont="0"/>
    <xf numFmtId="0" fontId="16" fillId="0" borderId="0" applyFill="0">
      <alignment vertical="center" wrapText="1"/>
    </xf>
    <xf numFmtId="0" fontId="17" fillId="0" borderId="0">
      <alignment horizontal="left" vertical="center" wrapText="1"/>
    </xf>
    <xf numFmtId="168" fontId="18" fillId="0" borderId="0" applyFill="0"/>
    <xf numFmtId="0" fontId="14" fillId="0" borderId="0" applyNumberFormat="0" applyFont="0"/>
    <xf numFmtId="0" fontId="19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68" fontId="20" fillId="0" borderId="0" applyFill="0"/>
    <xf numFmtId="0" fontId="14" fillId="0" borderId="0" applyNumberFormat="0" applyFont="0"/>
    <xf numFmtId="0" fontId="21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168" fontId="23" fillId="0" borderId="0" applyFill="0"/>
    <xf numFmtId="0" fontId="14" fillId="0" borderId="0" applyNumberFormat="0" applyFont="0"/>
    <xf numFmtId="0" fontId="24" fillId="0" borderId="0">
      <alignment horizontal="center" wrapText="1"/>
    </xf>
    <xf numFmtId="0" fontId="20" fillId="0" borderId="0" applyFill="0">
      <alignment horizontal="center" wrapText="1"/>
    </xf>
    <xf numFmtId="170" fontId="61" fillId="0" borderId="0" applyFont="0" applyFill="0" applyBorder="0" applyAlignment="0">
      <protection locked="0"/>
    </xf>
    <xf numFmtId="186" fontId="61" fillId="0" borderId="0" applyFont="0" applyFill="0" applyBorder="0" applyAlignment="0">
      <protection locked="0"/>
    </xf>
    <xf numFmtId="39" fontId="4" fillId="0" borderId="0" applyFont="0" applyFill="0" applyBorder="0" applyAlignment="0" applyProtection="0"/>
    <xf numFmtId="187" fontId="62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38" fillId="24" borderId="4" applyNumberFormat="0" applyAlignment="0" applyProtection="0"/>
    <xf numFmtId="0" fontId="90" fillId="25" borderId="4" applyNumberFormat="0" applyAlignment="0" applyProtection="0"/>
    <xf numFmtId="0" fontId="4" fillId="0" borderId="1" applyNumberFormat="0" applyFont="0" applyFill="0" applyBorder="0" applyProtection="0">
      <alignment horizontal="centerContinuous" vertical="center"/>
    </xf>
    <xf numFmtId="0" fontId="31" fillId="0" borderId="0" applyFill="0" applyBorder="0">
      <alignment horizontal="center"/>
      <protection locked="0"/>
    </xf>
    <xf numFmtId="0" fontId="39" fillId="26" borderId="5" applyNumberFormat="0" applyAlignment="0" applyProtection="0"/>
    <xf numFmtId="0" fontId="91" fillId="26" borderId="5" applyNumberFormat="0" applyAlignment="0" applyProtection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13" fillId="0" borderId="0" applyFont="0" applyFill="0" applyBorder="0" applyAlignment="0">
      <protection locked="0"/>
    </xf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65" fillId="0" borderId="0" applyFill="0" applyBorder="0" applyAlignment="0" applyProtection="0"/>
    <xf numFmtId="3" fontId="4" fillId="0" borderId="0" applyFont="0" applyFill="0" applyBorder="0" applyAlignment="0" applyProtection="0"/>
    <xf numFmtId="0" fontId="10" fillId="0" borderId="0" applyFill="0" applyBorder="0" applyAlignment="0">
      <protection locked="0"/>
    </xf>
    <xf numFmtId="0" fontId="4" fillId="0" borderId="6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13" fillId="0" borderId="0" applyFont="0" applyFill="0" applyBorder="0" applyAlignment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65" fillId="0" borderId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02" fontId="59" fillId="0" borderId="0" applyFont="0" applyFill="0" applyBorder="0" applyAlignment="0" applyProtection="0"/>
    <xf numFmtId="172" fontId="4" fillId="0" borderId="0" applyFont="0" applyFill="0" applyBorder="0" applyAlignment="0" applyProtection="0"/>
    <xf numFmtId="203" fontId="61" fillId="0" borderId="0" applyFont="0" applyFill="0" applyBorder="0" applyAlignment="0">
      <protection locked="0"/>
    </xf>
    <xf numFmtId="7" fontId="6" fillId="0" borderId="0" applyFont="0" applyFill="0" applyBorder="0" applyAlignment="0" applyProtection="0"/>
    <xf numFmtId="204" fontId="62" fillId="0" borderId="0" applyFont="0" applyFill="0" applyBorder="0" applyAlignment="0" applyProtection="0"/>
    <xf numFmtId="171" fontId="66" fillId="0" borderId="0" applyFont="0" applyFill="0" applyBorder="0" applyAlignment="0" applyProtection="0"/>
    <xf numFmtId="0" fontId="67" fillId="27" borderId="7" applyNumberFormat="0" applyFont="0" applyFill="0" applyProtection="0"/>
    <xf numFmtId="14" fontId="4" fillId="0" borderId="0" applyFont="0" applyFill="0" applyBorder="0" applyAlignment="0" applyProtection="0"/>
    <xf numFmtId="205" fontId="57" fillId="0" borderId="0" applyFont="0" applyFill="0" applyBorder="0" applyProtection="0"/>
    <xf numFmtId="206" fontId="57" fillId="0" borderId="0" applyFont="0" applyFill="0" applyBorder="0" applyProtection="0"/>
    <xf numFmtId="207" fontId="57" fillId="0" borderId="0" applyFont="0" applyFill="0" applyBorder="0" applyAlignment="0" applyProtection="0"/>
    <xf numFmtId="208" fontId="57" fillId="0" borderId="0" applyFont="0" applyFill="0" applyBorder="0" applyAlignment="0" applyProtection="0"/>
    <xf numFmtId="209" fontId="57" fillId="0" borderId="0" applyFont="0" applyFill="0" applyBorder="0" applyAlignment="0" applyProtection="0"/>
    <xf numFmtId="210" fontId="68" fillId="0" borderId="0" applyFont="0" applyFill="0" applyBorder="0" applyAlignment="0" applyProtection="0"/>
    <xf numFmtId="5" fontId="69" fillId="0" borderId="0" applyBorder="0"/>
    <xf numFmtId="172" fontId="69" fillId="0" borderId="0" applyBorder="0"/>
    <xf numFmtId="7" fontId="69" fillId="0" borderId="0" applyBorder="0"/>
    <xf numFmtId="37" fontId="69" fillId="0" borderId="0" applyBorder="0"/>
    <xf numFmtId="170" fontId="69" fillId="0" borderId="0" applyBorder="0"/>
    <xf numFmtId="211" fontId="69" fillId="0" borderId="0" applyBorder="0"/>
    <xf numFmtId="39" fontId="69" fillId="0" borderId="0" applyBorder="0"/>
    <xf numFmtId="212" fontId="69" fillId="0" borderId="0" applyBorder="0"/>
    <xf numFmtId="7" fontId="4" fillId="0" borderId="0" applyFont="0" applyFill="0" applyBorder="0" applyAlignment="0" applyProtection="0"/>
    <xf numFmtId="213" fontId="59" fillId="0" borderId="0" applyFont="0" applyFill="0" applyBorder="0" applyAlignment="0" applyProtection="0"/>
    <xf numFmtId="214" fontId="59" fillId="0" borderId="0" applyFont="0" applyFill="0" applyAlignment="0" applyProtection="0"/>
    <xf numFmtId="213" fontId="59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57" fillId="0" borderId="0" applyFont="0" applyFill="0" applyBorder="0" applyProtection="0">
      <alignment horizontal="center" wrapText="1"/>
    </xf>
    <xf numFmtId="216" fontId="57" fillId="0" borderId="0" applyFont="0" applyFill="0" applyBorder="0" applyProtection="0">
      <alignment horizontal="right"/>
    </xf>
    <xf numFmtId="0" fontId="41" fillId="10" borderId="0" applyNumberFormat="0" applyBorder="0" applyAlignment="0" applyProtection="0"/>
    <xf numFmtId="0" fontId="93" fillId="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Fill="0" applyBorder="0" applyAlignment="0" applyProtection="0"/>
    <xf numFmtId="0" fontId="12" fillId="0" borderId="8" applyNumberFormat="0" applyProtection="0"/>
    <xf numFmtId="0" fontId="12" fillId="0" borderId="9">
      <alignment horizontal="left" vertical="center"/>
    </xf>
    <xf numFmtId="14" fontId="7" fillId="10" borderId="10">
      <alignment horizontal="center" vertical="center" wrapText="1"/>
    </xf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11" applyNumberFormat="0" applyFill="0" applyAlignment="0" applyProtection="0"/>
    <xf numFmtId="0" fontId="94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1" fillId="0" borderId="0" applyFill="0" applyAlignment="0">
      <protection locked="0"/>
    </xf>
    <xf numFmtId="0" fontId="31" fillId="0" borderId="1" applyFill="0" applyAlignment="0">
      <protection locked="0"/>
    </xf>
    <xf numFmtId="0" fontId="26" fillId="0" borderId="10"/>
    <xf numFmtId="0" fontId="27" fillId="0" borderId="0"/>
    <xf numFmtId="0" fontId="73" fillId="0" borderId="1" applyNumberFormat="0" applyFill="0" applyAlignment="0" applyProtection="0"/>
    <xf numFmtId="0" fontId="68" fillId="28" borderId="0" applyNumberFormat="0" applyFont="0" applyBorder="0" applyAlignment="0" applyProtection="0"/>
    <xf numFmtId="0" fontId="49" fillId="0" borderId="0" applyNumberFormat="0" applyFill="0" applyBorder="0">
      <protection locked="0"/>
    </xf>
    <xf numFmtId="0" fontId="54" fillId="29" borderId="13" applyNumberFormat="0" applyAlignment="0" applyProtection="0"/>
    <xf numFmtId="217" fontId="57" fillId="0" borderId="0" applyFont="0" applyFill="0" applyBorder="0" applyProtection="0">
      <alignment horizontal="left"/>
    </xf>
    <xf numFmtId="218" fontId="57" fillId="0" borderId="0" applyFont="0" applyFill="0" applyBorder="0" applyProtection="0">
      <alignment horizontal="left"/>
    </xf>
    <xf numFmtId="219" fontId="57" fillId="0" borderId="0" applyFont="0" applyFill="0" applyBorder="0" applyProtection="0">
      <alignment horizontal="left"/>
    </xf>
    <xf numFmtId="220" fontId="57" fillId="0" borderId="0" applyFont="0" applyFill="0" applyBorder="0" applyProtection="0">
      <alignment horizontal="left"/>
    </xf>
    <xf numFmtId="0" fontId="6" fillId="6" borderId="13" applyNumberFormat="0" applyBorder="0" applyAlignment="0" applyProtection="0"/>
    <xf numFmtId="0" fontId="43" fillId="11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43" fillId="11" borderId="4" applyNumberFormat="0" applyAlignment="0" applyProtection="0"/>
    <xf numFmtId="5" fontId="74" fillId="0" borderId="0" applyBorder="0"/>
    <xf numFmtId="172" fontId="74" fillId="0" borderId="0" applyBorder="0"/>
    <xf numFmtId="7" fontId="74" fillId="0" borderId="0" applyBorder="0"/>
    <xf numFmtId="37" fontId="74" fillId="0" borderId="0" applyBorder="0"/>
    <xf numFmtId="170" fontId="74" fillId="0" borderId="0" applyBorder="0"/>
    <xf numFmtId="211" fontId="74" fillId="0" borderId="0" applyBorder="0"/>
    <xf numFmtId="39" fontId="74" fillId="0" borderId="0" applyBorder="0"/>
    <xf numFmtId="212" fontId="74" fillId="0" borderId="0" applyBorder="0"/>
    <xf numFmtId="0" fontId="68" fillId="0" borderId="14" applyNumberFormat="0" applyFont="0" applyFill="0" applyAlignment="0" applyProtection="0"/>
    <xf numFmtId="0" fontId="75" fillId="0" borderId="0"/>
    <xf numFmtId="0" fontId="6" fillId="25" borderId="0"/>
    <xf numFmtId="0" fontId="44" fillId="0" borderId="15" applyNumberFormat="0" applyFill="0" applyAlignment="0" applyProtection="0"/>
    <xf numFmtId="0" fontId="96" fillId="0" borderId="16" applyNumberFormat="0" applyFill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Protection="0"/>
    <xf numFmtId="225" fontId="4" fillId="0" borderId="0" applyFont="0" applyFill="0" applyBorder="0" applyAlignment="0" applyProtection="0"/>
    <xf numFmtId="0" fontId="45" fillId="11" borderId="0" applyNumberFormat="0" applyBorder="0" applyAlignment="0" applyProtection="0"/>
    <xf numFmtId="0" fontId="97" fillId="11" borderId="0" applyNumberFormat="0" applyBorder="0" applyAlignment="0" applyProtection="0"/>
    <xf numFmtId="37" fontId="76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" fillId="0" borderId="0"/>
    <xf numFmtId="0" fontId="48" fillId="0" borderId="0">
      <alignment vertical="top"/>
    </xf>
    <xf numFmtId="0" fontId="4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8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0" fontId="2" fillId="0" borderId="0"/>
    <xf numFmtId="0" fontId="2" fillId="0" borderId="0"/>
    <xf numFmtId="0" fontId="155" fillId="0" borderId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0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01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6" borderId="17" applyNumberFormat="0" applyFont="0" applyAlignment="0" applyProtection="0"/>
    <xf numFmtId="0" fontId="46" fillId="24" borderId="18" applyNumberFormat="0" applyAlignment="0" applyProtection="0"/>
    <xf numFmtId="0" fontId="98" fillId="25" borderId="18" applyNumberFormat="0" applyAlignment="0" applyProtection="0"/>
    <xf numFmtId="0" fontId="51" fillId="30" borderId="0" applyNumberFormat="0" applyFont="0" applyBorder="0" applyAlignment="0"/>
    <xf numFmtId="226" fontId="4" fillId="0" borderId="0" applyFont="0" applyFill="0" applyBorder="0" applyAlignment="0" applyProtection="0"/>
    <xf numFmtId="227" fontId="77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8" fontId="4" fillId="0" borderId="0"/>
    <xf numFmtId="229" fontId="59" fillId="0" borderId="0"/>
    <xf numFmtId="229" fontId="59" fillId="0" borderId="0"/>
    <xf numFmtId="227" fontId="77" fillId="0" borderId="0"/>
    <xf numFmtId="0" fontId="59" fillId="0" borderId="0"/>
    <xf numFmtId="227" fontId="65" fillId="0" borderId="0"/>
    <xf numFmtId="228" fontId="4" fillId="0" borderId="0"/>
    <xf numFmtId="229" fontId="59" fillId="0" borderId="0"/>
    <xf numFmtId="229" fontId="59" fillId="0" borderId="0"/>
    <xf numFmtId="0" fontId="59" fillId="0" borderId="0"/>
    <xf numFmtId="0" fontId="59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0" fontId="59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233" fontId="18" fillId="24" borderId="0" applyFont="0" applyFill="0" applyBorder="0" applyAlignment="0" applyProtection="0"/>
    <xf numFmtId="234" fontId="18" fillId="24" borderId="0" applyFont="0" applyFill="0" applyBorder="0" applyAlignment="0" applyProtection="0"/>
    <xf numFmtId="235" fontId="4" fillId="0" borderId="0" applyFont="0" applyFill="0" applyBorder="0" applyAlignment="0" applyProtection="0"/>
    <xf numFmtId="236" fontId="64" fillId="0" borderId="0" applyFont="0" applyFill="0" applyBorder="0" applyAlignment="0" applyProtection="0"/>
    <xf numFmtId="237" fontId="55" fillId="0" borderId="0" applyFont="0" applyFill="0" applyBorder="0" applyAlignment="0" applyProtection="0"/>
    <xf numFmtId="238" fontId="4" fillId="0" borderId="0" applyFont="0" applyFill="0" applyBorder="0" applyAlignment="0" applyProtection="0"/>
    <xf numFmtId="239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43" fontId="64" fillId="0" borderId="0" applyFont="0" applyFill="0" applyBorder="0" applyAlignment="0" applyProtection="0"/>
    <xf numFmtId="244" fontId="55" fillId="0" borderId="0" applyFont="0" applyFill="0" applyBorder="0" applyAlignment="0" applyProtection="0"/>
    <xf numFmtId="245" fontId="64" fillId="0" borderId="0" applyFont="0" applyFill="0" applyBorder="0" applyAlignment="0" applyProtection="0"/>
    <xf numFmtId="246" fontId="55" fillId="0" borderId="0" applyFont="0" applyFill="0" applyBorder="0" applyAlignment="0" applyProtection="0"/>
    <xf numFmtId="247" fontId="64" fillId="0" borderId="0" applyFont="0" applyFill="0" applyBorder="0" applyAlignment="0" applyProtection="0"/>
    <xf numFmtId="248" fontId="55" fillId="0" borderId="0" applyFont="0" applyFill="0" applyBorder="0" applyAlignment="0" applyProtection="0"/>
    <xf numFmtId="249" fontId="13" fillId="0" borderId="0" applyFont="0" applyFill="0" applyBorder="0" applyAlignment="0">
      <protection locked="0"/>
    </xf>
    <xf numFmtId="250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65" fillId="0" borderId="0" applyFill="0" applyBorder="0" applyAlignment="0" applyProtection="0"/>
    <xf numFmtId="9" fontId="69" fillId="0" borderId="0" applyBorder="0"/>
    <xf numFmtId="166" fontId="69" fillId="0" borderId="0" applyBorder="0"/>
    <xf numFmtId="10" fontId="69" fillId="0" borderId="0" applyBorder="0"/>
    <xf numFmtId="0" fontId="28" fillId="0" borderId="0" applyNumberFormat="0" applyFont="0" applyFill="0" applyBorder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4" fillId="0" borderId="0">
      <alignment horizontal="left" vertical="top"/>
    </xf>
    <xf numFmtId="0" fontId="29" fillId="0" borderId="10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3" fontId="4" fillId="0" borderId="0">
      <alignment horizontal="right" vertical="top"/>
    </xf>
    <xf numFmtId="41" fontId="17" fillId="25" borderId="19" applyFill="0"/>
    <xf numFmtId="0" fontId="30" fillId="0" borderId="0">
      <alignment horizontal="left" indent="7"/>
    </xf>
    <xf numFmtId="41" fontId="17" fillId="0" borderId="19" applyFill="0">
      <alignment horizontal="left" indent="2"/>
    </xf>
    <xf numFmtId="168" fontId="31" fillId="0" borderId="1" applyFill="0">
      <alignment horizontal="right"/>
    </xf>
    <xf numFmtId="0" fontId="7" fillId="0" borderId="13" applyNumberFormat="0" applyFont="0" applyBorder="0">
      <alignment horizontal="right"/>
    </xf>
    <xf numFmtId="0" fontId="32" fillId="0" borderId="0" applyFill="0"/>
    <xf numFmtId="0" fontId="12" fillId="0" borderId="0" applyFill="0"/>
    <xf numFmtId="4" fontId="31" fillId="0" borderId="1" applyFill="0"/>
    <xf numFmtId="0" fontId="4" fillId="0" borderId="0" applyNumberFormat="0" applyFont="0" applyBorder="0" applyAlignment="0"/>
    <xf numFmtId="0" fontId="15" fillId="0" borderId="0" applyFill="0">
      <alignment horizontal="left" indent="1"/>
    </xf>
    <xf numFmtId="0" fontId="33" fillId="0" borderId="0" applyFill="0">
      <alignment horizontal="left" indent="1"/>
    </xf>
    <xf numFmtId="4" fontId="18" fillId="0" borderId="0" applyFill="0"/>
    <xf numFmtId="0" fontId="4" fillId="0" borderId="0" applyNumberFormat="0" applyFont="0" applyFill="0" applyBorder="0" applyAlignment="0"/>
    <xf numFmtId="0" fontId="15" fillId="0" borderId="0" applyFill="0">
      <alignment horizontal="left" indent="2"/>
    </xf>
    <xf numFmtId="0" fontId="12" fillId="0" borderId="0" applyFill="0">
      <alignment horizontal="left" indent="2"/>
    </xf>
    <xf numFmtId="4" fontId="18" fillId="0" borderId="0" applyFill="0"/>
    <xf numFmtId="0" fontId="4" fillId="0" borderId="0" applyNumberFormat="0" applyFont="0" applyBorder="0" applyAlignment="0"/>
    <xf numFmtId="0" fontId="34" fillId="0" borderId="0">
      <alignment horizontal="left" indent="3"/>
    </xf>
    <xf numFmtId="0" fontId="35" fillId="0" borderId="0" applyFill="0">
      <alignment horizontal="left" indent="3"/>
    </xf>
    <xf numFmtId="4" fontId="18" fillId="0" borderId="0" applyFill="0"/>
    <xf numFmtId="0" fontId="4" fillId="0" borderId="0" applyNumberFormat="0" applyFont="0" applyBorder="0" applyAlignment="0"/>
    <xf numFmtId="0" fontId="19" fillId="0" borderId="0">
      <alignment horizontal="left" indent="4"/>
    </xf>
    <xf numFmtId="0" fontId="4" fillId="0" borderId="0" applyFill="0">
      <alignment horizontal="left" indent="4"/>
    </xf>
    <xf numFmtId="0" fontId="4" fillId="0" borderId="0" applyFill="0">
      <alignment horizontal="left" indent="4"/>
    </xf>
    <xf numFmtId="4" fontId="20" fillId="0" borderId="0" applyFill="0"/>
    <xf numFmtId="0" fontId="4" fillId="0" borderId="0" applyNumberFormat="0" applyFont="0" applyBorder="0" applyAlignment="0"/>
    <xf numFmtId="0" fontId="21" fillId="0" borderId="0">
      <alignment horizontal="left" indent="5"/>
    </xf>
    <xf numFmtId="0" fontId="22" fillId="0" borderId="0" applyFill="0">
      <alignment horizontal="left" indent="5"/>
    </xf>
    <xf numFmtId="4" fontId="23" fillId="0" borderId="0" applyFill="0"/>
    <xf numFmtId="0" fontId="4" fillId="0" borderId="0" applyNumberFormat="0" applyFont="0" applyFill="0" applyBorder="0" applyAlignment="0"/>
    <xf numFmtId="0" fontId="24" fillId="0" borderId="0" applyFill="0">
      <alignment horizontal="left" indent="6"/>
    </xf>
    <xf numFmtId="0" fontId="20" fillId="0" borderId="0" applyFill="0">
      <alignment horizontal="left" indent="6"/>
    </xf>
    <xf numFmtId="0" fontId="68" fillId="0" borderId="20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56" fillId="0" borderId="10">
      <alignment horizontal="right"/>
    </xf>
    <xf numFmtId="0" fontId="10" fillId="6" borderId="0"/>
    <xf numFmtId="251" fontId="66" fillId="0" borderId="0">
      <alignment horizontal="center"/>
    </xf>
    <xf numFmtId="252" fontId="80" fillId="0" borderId="0">
      <alignment horizontal="center"/>
    </xf>
    <xf numFmtId="0" fontId="81" fillId="0" borderId="0" applyNumberFormat="0" applyFill="0" applyBorder="0" applyAlignment="0" applyProtection="0"/>
    <xf numFmtId="0" fontId="3" fillId="0" borderId="0" applyNumberFormat="0" applyBorder="0" applyAlignment="0"/>
    <xf numFmtId="0" fontId="50" fillId="0" borderId="0" applyNumberFormat="0" applyBorder="0" applyAlignment="0"/>
    <xf numFmtId="0" fontId="4" fillId="25" borderId="6" applyNumberFormat="0" applyFont="0" applyAlignment="0"/>
    <xf numFmtId="0" fontId="68" fillId="27" borderId="0" applyNumberFormat="0" applyFont="0" applyBorder="0" applyAlignment="0" applyProtection="0"/>
    <xf numFmtId="0" fontId="82" fillId="0" borderId="9" applyNumberFormat="0" applyFont="0" applyFill="0" applyAlignment="0" applyProtection="0"/>
    <xf numFmtId="0" fontId="52" fillId="0" borderId="0" applyFill="0" applyBorder="0" applyProtection="0">
      <alignment horizontal="left" vertical="top"/>
    </xf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/>
    <xf numFmtId="0" fontId="4" fillId="0" borderId="3" applyNumberFormat="0" applyFont="0" applyFill="0" applyAlignment="0" applyProtection="0"/>
    <xf numFmtId="0" fontId="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53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5" fontId="55" fillId="0" borderId="0" applyFont="0" applyFill="0" applyBorder="0" applyAlignment="0" applyProtection="0"/>
    <xf numFmtId="256" fontId="55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55" fillId="0" borderId="0" applyFont="0" applyFill="0" applyBorder="0" applyAlignment="0" applyProtection="0"/>
    <xf numFmtId="259" fontId="55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" fillId="27" borderId="21" applyFont="0" applyFill="0" applyBorder="0" applyAlignment="0" applyProtection="0"/>
    <xf numFmtId="261" fontId="59" fillId="0" borderId="0" applyFont="0" applyFill="0" applyBorder="0" applyAlignment="0" applyProtection="0"/>
    <xf numFmtId="262" fontId="62" fillId="0" borderId="0" applyFont="0" applyFill="0" applyBorder="0" applyAlignment="0" applyProtection="0"/>
    <xf numFmtId="263" fontId="66" fillId="0" borderId="9" applyFont="0" applyFill="0" applyBorder="0">
      <protection locked="0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0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9" fontId="2" fillId="0" borderId="0" applyFont="0" applyFill="0" applyBorder="0" applyAlignment="0" applyProtection="0"/>
    <xf numFmtId="0" fontId="105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5" fillId="0" borderId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0" fontId="155" fillId="0" borderId="0"/>
    <xf numFmtId="43" fontId="15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5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2" borderId="0"/>
    <xf numFmtId="0" fontId="36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36" fillId="5" borderId="0" applyNumberFormat="0" applyBorder="0" applyAlignment="0" applyProtection="0"/>
    <xf numFmtId="0" fontId="36" fillId="2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36" fillId="13" borderId="0" applyNumberFormat="0" applyBorder="0" applyAlignment="0" applyProtection="0"/>
    <xf numFmtId="0" fontId="129" fillId="6" borderId="0" applyNumberFormat="0" applyBorder="0" applyAlignment="0" applyProtection="0"/>
    <xf numFmtId="0" fontId="130" fillId="41" borderId="22" applyNumberFormat="0" applyAlignment="0" applyProtection="0"/>
    <xf numFmtId="0" fontId="39" fillId="39" borderId="5" applyNumberFormat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8" fillId="12" borderId="0" applyNumberFormat="0" applyBorder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42" fillId="0" borderId="25" applyNumberFormat="0" applyFill="0" applyAlignment="0" applyProtection="0"/>
    <xf numFmtId="0" fontId="134" fillId="8" borderId="22" applyNumberFormat="0" applyAlignment="0" applyProtection="0"/>
    <xf numFmtId="0" fontId="41" fillId="0" borderId="26" applyNumberFormat="0" applyFill="0" applyAlignment="0" applyProtection="0"/>
    <xf numFmtId="0" fontId="41" fillId="8" borderId="0" applyNumberFormat="0" applyBorder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4" borderId="29" applyNumberFormat="0">
      <protection locked="0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6" borderId="13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9" borderId="13"/>
    <xf numFmtId="0" fontId="128" fillId="2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131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55" fillId="0" borderId="0"/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0" fontId="2" fillId="0" borderId="0"/>
    <xf numFmtId="9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0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7" fillId="0" borderId="0"/>
    <xf numFmtId="37" fontId="17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0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32" borderId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5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40" borderId="22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22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8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5" fillId="6" borderId="2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131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48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1" fillId="0" borderId="0"/>
    <xf numFmtId="0" fontId="2" fillId="0" borderId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168" fontId="9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8" fillId="0" borderId="0" applyNumberFormat="0" applyFont="0" applyFill="0" applyBorder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" fillId="8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123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4" borderId="0" applyNumberFormat="0" applyBorder="0" applyAlignment="0" applyProtection="0"/>
    <xf numFmtId="0" fontId="123" fillId="64" borderId="0" applyNumberFormat="0" applyBorder="0" applyAlignment="0" applyProtection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123" fillId="65" borderId="0" applyNumberFormat="0" applyBorder="0" applyAlignment="0" applyProtection="0"/>
    <xf numFmtId="0" fontId="36" fillId="11" borderId="0" applyNumberFormat="0" applyBorder="0" applyAlignment="0" applyProtection="0"/>
    <xf numFmtId="0" fontId="36" fillId="25" borderId="0" applyNumberFormat="0" applyBorder="0" applyAlignment="0" applyProtection="0"/>
    <xf numFmtId="0" fontId="36" fillId="16" borderId="0" applyNumberFormat="0" applyBorder="0" applyAlignment="0" applyProtection="0"/>
    <xf numFmtId="0" fontId="123" fillId="66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123" fillId="67" borderId="0" applyNumberFormat="0" applyBorder="0" applyAlignment="0" applyProtection="0"/>
    <xf numFmtId="0" fontId="36" fillId="17" borderId="0" applyNumberFormat="0" applyBorder="0" applyAlignment="0" applyProtection="0"/>
    <xf numFmtId="0" fontId="36" fillId="8" borderId="0" applyNumberFormat="0" applyBorder="0" applyAlignment="0" applyProtection="0"/>
    <xf numFmtId="0" fontId="36" fillId="18" borderId="0" applyNumberFormat="0" applyBorder="0" applyAlignment="0" applyProtection="0"/>
    <xf numFmtId="0" fontId="123" fillId="68" borderId="0" applyNumberFormat="0" applyBorder="0" applyAlignment="0" applyProtection="0"/>
    <xf numFmtId="0" fontId="36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123" fillId="69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123" fillId="7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23" fillId="71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123" fillId="72" borderId="0" applyNumberFormat="0" applyBorder="0" applyAlignment="0" applyProtection="0"/>
    <xf numFmtId="0" fontId="36" fillId="23" borderId="0" applyNumberFormat="0" applyBorder="0" applyAlignment="0" applyProtection="0"/>
    <xf numFmtId="0" fontId="123" fillId="73" borderId="0" applyNumberFormat="0" applyBorder="0" applyAlignment="0" applyProtection="0"/>
    <xf numFmtId="0" fontId="36" fillId="17" borderId="0" applyNumberFormat="0" applyBorder="0" applyAlignment="0" applyProtection="0"/>
    <xf numFmtId="0" fontId="36" fillId="15" borderId="0" applyNumberFormat="0" applyBorder="0" applyAlignment="0" applyProtection="0"/>
    <xf numFmtId="0" fontId="123" fillId="74" borderId="0" applyNumberFormat="0" applyBorder="0" applyAlignment="0" applyProtection="0"/>
    <xf numFmtId="0" fontId="36" fillId="15" borderId="0" applyNumberFormat="0" applyBorder="0" applyAlignment="0" applyProtection="0"/>
    <xf numFmtId="0" fontId="37" fillId="5" borderId="0" applyNumberFormat="0" applyBorder="0" applyAlignment="0" applyProtection="0"/>
    <xf numFmtId="0" fontId="113" fillId="75" borderId="0" applyNumberFormat="0" applyBorder="0" applyAlignment="0" applyProtection="0"/>
    <xf numFmtId="0" fontId="37" fillId="5" borderId="0" applyNumberFormat="0" applyBorder="0" applyAlignment="0" applyProtection="0"/>
    <xf numFmtId="0" fontId="137" fillId="24" borderId="4" applyNumberFormat="0" applyAlignment="0" applyProtection="0"/>
    <xf numFmtId="0" fontId="137" fillId="25" borderId="4" applyNumberFormat="0" applyAlignment="0" applyProtection="0"/>
    <xf numFmtId="0" fontId="117" fillId="76" borderId="33" applyNumberFormat="0" applyAlignment="0" applyProtection="0"/>
    <xf numFmtId="0" fontId="137" fillId="24" borderId="4" applyNumberFormat="0" applyAlignment="0" applyProtection="0"/>
    <xf numFmtId="0" fontId="119" fillId="77" borderId="34" applyNumberFormat="0" applyAlignment="0" applyProtection="0"/>
    <xf numFmtId="0" fontId="39" fillId="26" borderId="5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4" fillId="0" borderId="0" applyFill="0" applyBorder="0" applyAlignment="0" applyProtection="0"/>
    <xf numFmtId="266" fontId="4" fillId="0" borderId="0" applyFill="0" applyBorder="0" applyAlignment="0" applyProtection="0"/>
    <xf numFmtId="267" fontId="18" fillId="0" borderId="13">
      <alignment horizontal="center" vertical="center" wrapText="1"/>
    </xf>
    <xf numFmtId="0" fontId="1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" fillId="0" borderId="0" applyFill="0" applyBorder="0" applyAlignment="0" applyProtection="0"/>
    <xf numFmtId="0" fontId="41" fillId="7" borderId="0" applyNumberFormat="0" applyBorder="0" applyAlignment="0" applyProtection="0"/>
    <xf numFmtId="0" fontId="112" fillId="78" borderId="0" applyNumberFormat="0" applyBorder="0" applyAlignment="0" applyProtection="0"/>
    <xf numFmtId="0" fontId="41" fillId="7" borderId="0" applyNumberFormat="0" applyBorder="0" applyAlignment="0" applyProtection="0"/>
    <xf numFmtId="0" fontId="31" fillId="25" borderId="13">
      <alignment horizontal="center" vertical="top" wrapText="1"/>
    </xf>
    <xf numFmtId="0" fontId="132" fillId="0" borderId="35" applyNumberFormat="0" applyFill="0" applyAlignment="0" applyProtection="0"/>
    <xf numFmtId="0" fontId="139" fillId="0" borderId="36" applyNumberFormat="0" applyFill="0" applyAlignment="0" applyProtection="0"/>
    <xf numFmtId="0" fontId="133" fillId="0" borderId="37" applyNumberFormat="0" applyFill="0" applyAlignment="0" applyProtection="0"/>
    <xf numFmtId="0" fontId="140" fillId="0" borderId="37" applyNumberFormat="0" applyFill="0" applyAlignment="0" applyProtection="0"/>
    <xf numFmtId="0" fontId="110" fillId="0" borderId="38" applyNumberFormat="0" applyFill="0" applyAlignment="0" applyProtection="0"/>
    <xf numFmtId="0" fontId="133" fillId="0" borderId="37" applyNumberFormat="0" applyFill="0" applyAlignment="0" applyProtection="0"/>
    <xf numFmtId="0" fontId="42" fillId="0" borderId="39" applyNumberFormat="0" applyFill="0" applyAlignment="0" applyProtection="0"/>
    <xf numFmtId="0" fontId="141" fillId="0" borderId="12" applyNumberFormat="0" applyFill="0" applyAlignment="0" applyProtection="0"/>
    <xf numFmtId="0" fontId="111" fillId="0" borderId="40" applyNumberFormat="0" applyFill="0" applyAlignment="0" applyProtection="0"/>
    <xf numFmtId="0" fontId="42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43" fillId="8" borderId="4" applyNumberFormat="0" applyAlignment="0" applyProtection="0"/>
    <xf numFmtId="0" fontId="142" fillId="0" borderId="16" applyNumberFormat="0" applyFill="0" applyAlignment="0" applyProtection="0"/>
    <xf numFmtId="0" fontId="4" fillId="0" borderId="0" applyFont="0" applyFill="0" applyBorder="0" applyAlignment="0" applyProtection="0"/>
    <xf numFmtId="0" fontId="143" fillId="11" borderId="0" applyNumberFormat="0" applyBorder="0" applyAlignment="0" applyProtection="0"/>
    <xf numFmtId="268" fontId="1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18" fillId="0" borderId="13">
      <alignment horizontal="right" vertical="center"/>
    </xf>
    <xf numFmtId="0" fontId="18" fillId="0" borderId="13">
      <alignment horizontal="left" vertical="center" wrapText="1"/>
    </xf>
    <xf numFmtId="1" fontId="31" fillId="25" borderId="13">
      <alignment horizontal="center" vertical="center" wrapText="1"/>
    </xf>
    <xf numFmtId="0" fontId="4" fillId="6" borderId="17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8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6" fillId="25" borderId="18" applyNumberFormat="0" applyAlignment="0" applyProtection="0"/>
    <xf numFmtId="0" fontId="116" fillId="76" borderId="41" applyNumberFormat="0" applyAlignment="0" applyProtection="0"/>
    <xf numFmtId="0" fontId="46" fillId="24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5" fillId="0" borderId="0">
      <alignment wrapText="1"/>
    </xf>
    <xf numFmtId="0" fontId="50" fillId="11" borderId="27" applyNumberFormat="0" applyProtection="0">
      <alignment vertical="center"/>
    </xf>
    <xf numFmtId="0" fontId="3" fillId="11" borderId="18" applyNumberFormat="0" applyProtection="0">
      <alignment horizontal="left" vertical="center" indent="1"/>
    </xf>
    <xf numFmtId="0" fontId="3" fillId="11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146" fillId="40" borderId="27" applyNumberFormat="0" applyProtection="0">
      <alignment horizontal="right" vertical="center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147" fillId="0" borderId="0" applyNumberFormat="0" applyFill="0" applyBorder="0" applyAlignment="0" applyProtection="0"/>
    <xf numFmtId="0" fontId="148" fillId="0" borderId="28">
      <alignment horizontal="center" vertical="center" wrapText="1"/>
    </xf>
    <xf numFmtId="0" fontId="131" fillId="0" borderId="42" applyNumberFormat="0" applyFill="0" applyAlignment="0" applyProtection="0"/>
    <xf numFmtId="0" fontId="131" fillId="0" borderId="43" applyNumberFormat="0" applyFill="0" applyAlignment="0" applyProtection="0"/>
    <xf numFmtId="0" fontId="122" fillId="0" borderId="44" applyNumberFormat="0" applyFill="0" applyAlignment="0" applyProtection="0"/>
    <xf numFmtId="0" fontId="131" fillId="0" borderId="42" applyNumberFormat="0" applyFill="0" applyAlignment="0" applyProtection="0"/>
    <xf numFmtId="0" fontId="1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9" fillId="0" borderId="0" applyProtection="0"/>
    <xf numFmtId="0" fontId="17" fillId="0" borderId="0">
      <alignment vertical="top"/>
    </xf>
    <xf numFmtId="44" fontId="2" fillId="0" borderId="0" applyFont="0" applyFill="0" applyBorder="0" applyAlignment="0" applyProtection="0"/>
    <xf numFmtId="0" fontId="2" fillId="0" borderId="0"/>
    <xf numFmtId="168" fontId="9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Protection="0"/>
    <xf numFmtId="43" fontId="9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15" fontId="6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9" fillId="0" borderId="0"/>
    <xf numFmtId="0" fontId="2" fillId="0" borderId="0"/>
    <xf numFmtId="7" fontId="8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168" fontId="9" fillId="0" borderId="0" applyProtection="0"/>
    <xf numFmtId="0" fontId="81" fillId="0" borderId="0" applyNumberForma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7" fillId="3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8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87" fillId="12" borderId="0" applyNumberFormat="0" applyBorder="0" applyAlignment="0" applyProtection="0"/>
    <xf numFmtId="0" fontId="87" fillId="9" borderId="0" applyNumberFormat="0" applyBorder="0" applyAlignment="0" applyProtection="0"/>
    <xf numFmtId="0" fontId="87" fillId="2" borderId="0" applyNumberFormat="0" applyBorder="0" applyAlignment="0" applyProtection="0"/>
    <xf numFmtId="0" fontId="87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4" borderId="0" applyNumberFormat="0" applyBorder="0" applyAlignment="0" applyProtection="0"/>
    <xf numFmtId="0" fontId="88" fillId="1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5" borderId="0" applyNumberFormat="0" applyBorder="0" applyAlignment="0" applyProtection="0"/>
    <xf numFmtId="0" fontId="89" fillId="5" borderId="0" applyNumberFormat="0" applyBorder="0" applyAlignment="0" applyProtection="0"/>
    <xf numFmtId="0" fontId="90" fillId="25" borderId="4" applyNumberFormat="0" applyAlignment="0" applyProtection="0"/>
    <xf numFmtId="0" fontId="91" fillId="26" borderId="5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7" borderId="0" applyNumberFormat="0" applyBorder="0" applyAlignment="0" applyProtection="0"/>
    <xf numFmtId="43" fontId="28" fillId="0" borderId="0" applyFont="0" applyFill="0" applyBorder="0" applyAlignment="0" applyProtection="0"/>
    <xf numFmtId="0" fontId="94" fillId="0" borderId="12" applyNumberFormat="0" applyFill="0" applyAlignment="0" applyProtection="0"/>
    <xf numFmtId="0" fontId="94" fillId="0" borderId="0" applyNumberFormat="0" applyFill="0" applyBorder="0" applyAlignment="0" applyProtection="0"/>
    <xf numFmtId="0" fontId="95" fillId="8" borderId="4" applyNumberFormat="0" applyAlignment="0" applyProtection="0"/>
    <xf numFmtId="0" fontId="96" fillId="0" borderId="16" applyNumberFormat="0" applyFill="0" applyAlignment="0" applyProtection="0"/>
    <xf numFmtId="0" fontId="97" fillId="11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9" fillId="6" borderId="17" applyNumberFormat="0" applyFont="0" applyAlignment="0" applyProtection="0"/>
    <xf numFmtId="0" fontId="98" fillId="25" borderId="18" applyNumberFormat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8" fillId="0" borderId="0">
      <alignment vertical="top"/>
    </xf>
    <xf numFmtId="0" fontId="2" fillId="0" borderId="0"/>
    <xf numFmtId="168" fontId="9" fillId="0" borderId="0" applyProtection="0"/>
    <xf numFmtId="168" fontId="9" fillId="0" borderId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7" fillId="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" fillId="5" borderId="0" applyNumberFormat="0" applyBorder="0" applyAlignment="0" applyProtection="0"/>
    <xf numFmtId="0" fontId="87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" fillId="7" borderId="0" applyNumberFormat="0" applyBorder="0" applyAlignment="0" applyProtection="0"/>
    <xf numFmtId="0" fontId="87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7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2" borderId="0" applyNumberFormat="0" applyBorder="0" applyAlignment="0" applyProtection="0"/>
    <xf numFmtId="0" fontId="87" fillId="12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36" fillId="14" borderId="0" applyNumberFormat="0" applyBorder="0" applyAlignment="0" applyProtection="0"/>
    <xf numFmtId="0" fontId="88" fillId="14" borderId="0" applyNumberFormat="0" applyBorder="0" applyAlignment="0" applyProtection="0"/>
    <xf numFmtId="0" fontId="123" fillId="63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8" fillId="4" borderId="0" applyNumberFormat="0" applyBorder="0" applyAlignment="0" applyProtection="0"/>
    <xf numFmtId="0" fontId="123" fillId="6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36" fillId="12" borderId="0" applyNumberFormat="0" applyBorder="0" applyAlignment="0" applyProtection="0"/>
    <xf numFmtId="0" fontId="88" fillId="12" borderId="0" applyNumberFormat="0" applyBorder="0" applyAlignment="0" applyProtection="0"/>
    <xf numFmtId="0" fontId="123" fillId="65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6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6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8" borderId="0" applyNumberFormat="0" applyBorder="0" applyAlignment="0" applyProtection="0"/>
    <xf numFmtId="0" fontId="88" fillId="18" borderId="0" applyNumberFormat="0" applyBorder="0" applyAlignment="0" applyProtection="0"/>
    <xf numFmtId="0" fontId="123" fillId="6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36" fillId="20" borderId="0" applyNumberFormat="0" applyBorder="0" applyAlignment="0" applyProtection="0"/>
    <xf numFmtId="0" fontId="88" fillId="20" borderId="0" applyNumberFormat="0" applyBorder="0" applyAlignment="0" applyProtection="0"/>
    <xf numFmtId="0" fontId="123" fillId="6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8" fillId="21" borderId="0" applyNumberFormat="0" applyBorder="0" applyAlignment="0" applyProtection="0"/>
    <xf numFmtId="0" fontId="123" fillId="7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88" fillId="22" borderId="0" applyNumberFormat="0" applyBorder="0" applyAlignment="0" applyProtection="0"/>
    <xf numFmtId="0" fontId="123" fillId="71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72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73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8" fillId="15" borderId="0" applyNumberFormat="0" applyBorder="0" applyAlignment="0" applyProtection="0"/>
    <xf numFmtId="0" fontId="123" fillId="74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89" fillId="5" borderId="0" applyNumberFormat="0" applyBorder="0" applyAlignment="0" applyProtection="0"/>
    <xf numFmtId="0" fontId="113" fillId="7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137" fillId="25" borderId="4" applyNumberFormat="0" applyAlignment="0" applyProtection="0"/>
    <xf numFmtId="0" fontId="90" fillId="25" borderId="4" applyNumberFormat="0" applyAlignment="0" applyProtection="0"/>
    <xf numFmtId="0" fontId="117" fillId="76" borderId="33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91" fillId="26" borderId="5" applyNumberFormat="0" applyAlignment="0" applyProtection="0"/>
    <xf numFmtId="0" fontId="119" fillId="77" borderId="34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55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3" fontId="1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7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149" fillId="0" borderId="0" applyFont="0" applyFill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93" fillId="7" borderId="0" applyNumberFormat="0" applyBorder="0" applyAlignment="0" applyProtection="0"/>
    <xf numFmtId="0" fontId="112" fillId="78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25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109" fillId="0" borderId="45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10" fillId="0" borderId="38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1" fillId="0" borderId="12" applyNumberFormat="0" applyFill="0" applyAlignment="0" applyProtection="0"/>
    <xf numFmtId="0" fontId="94" fillId="0" borderId="12" applyNumberFormat="0" applyFill="0" applyAlignment="0" applyProtection="0"/>
    <xf numFmtId="0" fontId="111" fillId="0" borderId="40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142" fillId="0" borderId="16" applyNumberFormat="0" applyFill="0" applyAlignment="0" applyProtection="0"/>
    <xf numFmtId="0" fontId="142" fillId="0" borderId="16" applyNumberFormat="0" applyFill="0" applyAlignment="0" applyProtection="0"/>
    <xf numFmtId="0" fontId="96" fillId="0" borderId="16" applyNumberFormat="0" applyFill="0" applyAlignment="0" applyProtection="0"/>
    <xf numFmtId="0" fontId="118" fillId="0" borderId="4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97" fillId="11" borderId="0" applyNumberFormat="0" applyBorder="0" applyAlignment="0" applyProtection="0"/>
    <xf numFmtId="0" fontId="114" fillId="80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168" fontId="9" fillId="0" borderId="0" applyProtection="0"/>
    <xf numFmtId="0" fontId="28" fillId="0" borderId="0"/>
    <xf numFmtId="0" fontId="28" fillId="0" borderId="0"/>
    <xf numFmtId="168" fontId="9" fillId="0" borderId="0" applyProtection="0"/>
    <xf numFmtId="168" fontId="9" fillId="0" borderId="0" applyProtection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5" fillId="0" borderId="0" xfId="720" applyFont="1" applyFill="1" applyAlignment="1">
      <alignment horizontal="center"/>
    </xf>
    <xf numFmtId="0" fontId="6" fillId="0" borderId="0" xfId="720" applyFont="1" applyFill="1" applyAlignment="1">
      <alignment horizontal="center"/>
    </xf>
    <xf numFmtId="0" fontId="5" fillId="0" borderId="0" xfId="720" applyFont="1" applyFill="1" applyBorder="1" applyAlignment="1">
      <alignment horizontal="center"/>
    </xf>
    <xf numFmtId="0" fontId="6" fillId="0" borderId="1" xfId="720" applyFont="1" applyFill="1" applyBorder="1" applyAlignment="1">
      <alignment horizontal="center"/>
    </xf>
    <xf numFmtId="10" fontId="6" fillId="0" borderId="3" xfId="1624" applyNumberFormat="1" applyFont="1" applyFill="1" applyBorder="1" applyAlignment="1">
      <alignment horizontal="center"/>
    </xf>
    <xf numFmtId="44" fontId="6" fillId="0" borderId="1" xfId="720" applyNumberFormat="1" applyFont="1" applyFill="1" applyBorder="1" applyAlignment="1">
      <alignment horizontal="center"/>
    </xf>
    <xf numFmtId="44" fontId="6" fillId="0" borderId="0" xfId="720" applyNumberFormat="1" applyFont="1" applyFill="1" applyBorder="1" applyAlignment="1">
      <alignment horizontal="center"/>
    </xf>
    <xf numFmtId="0" fontId="6" fillId="0" borderId="0" xfId="720" applyFont="1" applyFill="1" applyBorder="1" applyAlignment="1">
      <alignment horizontal="center"/>
    </xf>
    <xf numFmtId="44" fontId="6" fillId="0" borderId="0" xfId="720" applyNumberFormat="1" applyFont="1" applyFill="1" applyAlignment="1">
      <alignment horizontal="center"/>
    </xf>
    <xf numFmtId="10" fontId="6" fillId="0" borderId="3" xfId="720" applyNumberFormat="1" applyFont="1" applyFill="1" applyBorder="1" applyAlignment="1">
      <alignment horizontal="center"/>
    </xf>
    <xf numFmtId="44" fontId="6" fillId="0" borderId="0" xfId="399" applyFont="1" applyFill="1" applyBorder="1" applyAlignment="1">
      <alignment horizontal="center"/>
    </xf>
    <xf numFmtId="44" fontId="6" fillId="0" borderId="1" xfId="399" applyFont="1" applyFill="1" applyBorder="1" applyAlignment="1">
      <alignment horizontal="center"/>
    </xf>
    <xf numFmtId="3" fontId="6" fillId="0" borderId="0" xfId="720" applyNumberFormat="1" applyFont="1" applyFill="1" applyAlignment="1">
      <alignment horizontal="center"/>
    </xf>
    <xf numFmtId="44" fontId="6" fillId="0" borderId="0" xfId="784" applyNumberFormat="1" applyFont="1" applyFill="1" applyAlignment="1">
      <alignment horizontal="center"/>
    </xf>
    <xf numFmtId="0" fontId="6" fillId="0" borderId="0" xfId="784" applyFont="1" applyFill="1" applyAlignment="1">
      <alignment horizontal="center"/>
    </xf>
    <xf numFmtId="0" fontId="5" fillId="0" borderId="0" xfId="720" applyFont="1" applyFill="1" applyAlignment="1">
      <alignment horizontal="left"/>
    </xf>
    <xf numFmtId="0" fontId="4" fillId="0" borderId="0" xfId="0" applyFont="1" applyFill="1"/>
    <xf numFmtId="44" fontId="6" fillId="0" borderId="13" xfId="399" applyFont="1" applyFill="1" applyBorder="1" applyAlignment="1">
      <alignment horizontal="center"/>
    </xf>
    <xf numFmtId="10" fontId="6" fillId="0" borderId="0" xfId="1624" applyNumberFormat="1" applyFont="1" applyFill="1" applyBorder="1" applyAlignment="1">
      <alignment horizontal="center"/>
    </xf>
    <xf numFmtId="10" fontId="6" fillId="0" borderId="0" xfId="720" applyNumberFormat="1" applyFont="1" applyFill="1" applyBorder="1" applyAlignment="1">
      <alignment horizontal="center"/>
    </xf>
    <xf numFmtId="0" fontId="4" fillId="0" borderId="0" xfId="799" applyFont="1" applyFill="1" applyAlignment="1">
      <alignment horizontal="left"/>
    </xf>
    <xf numFmtId="0" fontId="4" fillId="0" borderId="0" xfId="799" applyFont="1" applyFill="1"/>
    <xf numFmtId="44" fontId="7" fillId="0" borderId="0" xfId="799" applyNumberFormat="1" applyFont="1" applyFill="1" applyAlignment="1">
      <alignment horizontal="left"/>
    </xf>
    <xf numFmtId="44" fontId="6" fillId="0" borderId="0" xfId="2" applyFont="1" applyFill="1"/>
    <xf numFmtId="44" fontId="4" fillId="0" borderId="0" xfId="799" applyNumberFormat="1" applyFont="1" applyFill="1"/>
    <xf numFmtId="44" fontId="4" fillId="0" borderId="0" xfId="0" applyNumberFormat="1" applyFont="1" applyFill="1"/>
    <xf numFmtId="10" fontId="6" fillId="0" borderId="47" xfId="720" applyNumberFormat="1" applyFont="1" applyFill="1" applyBorder="1" applyAlignment="1">
      <alignment horizontal="center"/>
    </xf>
    <xf numFmtId="165" fontId="6" fillId="0" borderId="0" xfId="1624" applyNumberFormat="1" applyFont="1" applyFill="1" applyBorder="1" applyAlignment="1">
      <alignment horizontal="center"/>
    </xf>
    <xf numFmtId="44" fontId="6" fillId="0" borderId="13" xfId="2" applyFont="1" applyFill="1" applyBorder="1"/>
    <xf numFmtId="44" fontId="6" fillId="0" borderId="0" xfId="2" applyFont="1" applyFill="1" applyBorder="1" applyAlignment="1">
      <alignment horizontal="center"/>
    </xf>
    <xf numFmtId="44" fontId="6" fillId="0" borderId="47" xfId="720" applyNumberFormat="1" applyFont="1" applyFill="1" applyBorder="1" applyAlignment="1">
      <alignment horizontal="center"/>
    </xf>
    <xf numFmtId="44" fontId="6" fillId="0" borderId="1" xfId="400" applyFont="1" applyFill="1" applyBorder="1" applyAlignment="1">
      <alignment horizontal="center"/>
    </xf>
    <xf numFmtId="44" fontId="6" fillId="0" borderId="3" xfId="720" applyNumberFormat="1" applyFont="1" applyFill="1" applyBorder="1" applyAlignment="1">
      <alignment horizontal="center"/>
    </xf>
    <xf numFmtId="0" fontId="7" fillId="0" borderId="0" xfId="799" applyFont="1" applyFill="1" applyAlignment="1">
      <alignment horizontal="left"/>
    </xf>
    <xf numFmtId="0" fontId="102" fillId="0" borderId="0" xfId="0" applyFont="1" applyFill="1" applyBorder="1"/>
    <xf numFmtId="43" fontId="6" fillId="0" borderId="0" xfId="3" applyFont="1" applyFill="1" applyAlignment="1">
      <alignment horizontal="center"/>
    </xf>
    <xf numFmtId="10" fontId="6" fillId="0" borderId="3" xfId="1" applyNumberFormat="1" applyFont="1" applyFill="1" applyBorder="1" applyAlignment="1">
      <alignment horizontal="center"/>
    </xf>
    <xf numFmtId="10" fontId="6" fillId="0" borderId="3" xfId="0" applyNumberFormat="1" applyFont="1" applyFill="1" applyBorder="1" applyAlignment="1">
      <alignment horizontal="center" vertical="center"/>
    </xf>
    <xf numFmtId="44" fontId="6" fillId="0" borderId="1" xfId="721" applyNumberFormat="1" applyFont="1" applyFill="1" applyBorder="1" applyAlignment="1">
      <alignment horizontal="center"/>
    </xf>
    <xf numFmtId="10" fontId="6" fillId="0" borderId="3" xfId="1625" applyNumberFormat="1" applyFont="1" applyFill="1" applyBorder="1" applyAlignment="1">
      <alignment horizontal="center"/>
    </xf>
    <xf numFmtId="10" fontId="4" fillId="0" borderId="0" xfId="799" applyNumberFormat="1" applyFont="1" applyFill="1"/>
    <xf numFmtId="10" fontId="6" fillId="0" borderId="0" xfId="1" applyNumberFormat="1" applyFont="1" applyFill="1" applyBorder="1" applyAlignment="1">
      <alignment horizontal="center"/>
    </xf>
    <xf numFmtId="165" fontId="6" fillId="0" borderId="0" xfId="1625" applyNumberFormat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center"/>
    </xf>
    <xf numFmtId="44" fontId="6" fillId="0" borderId="0" xfId="721" applyNumberFormat="1" applyFont="1" applyFill="1" applyAlignment="1">
      <alignment horizontal="center"/>
    </xf>
    <xf numFmtId="9" fontId="6" fillId="0" borderId="3" xfId="1" applyFont="1" applyFill="1" applyBorder="1" applyAlignment="1">
      <alignment horizontal="center"/>
    </xf>
    <xf numFmtId="0" fontId="4" fillId="0" borderId="0" xfId="0" applyFont="1"/>
    <xf numFmtId="44" fontId="4" fillId="0" borderId="0" xfId="0" applyNumberFormat="1" applyFont="1"/>
    <xf numFmtId="2" fontId="4" fillId="0" borderId="0" xfId="0" applyNumberFormat="1" applyFont="1"/>
    <xf numFmtId="0" fontId="5" fillId="0" borderId="3" xfId="720" applyFont="1" applyFill="1" applyBorder="1" applyAlignment="1">
      <alignment horizontal="left"/>
    </xf>
    <xf numFmtId="44" fontId="6" fillId="0" borderId="3" xfId="2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720" applyFont="1" applyFill="1" applyBorder="1" applyAlignment="1">
      <alignment horizontal="left"/>
    </xf>
    <xf numFmtId="44" fontId="4" fillId="0" borderId="0" xfId="0" applyNumberFormat="1" applyFont="1" applyFill="1" applyBorder="1"/>
    <xf numFmtId="0" fontId="0" fillId="0" borderId="0" xfId="0" applyBorder="1"/>
    <xf numFmtId="0" fontId="4" fillId="0" borderId="20" xfId="0" applyFont="1" applyBorder="1"/>
    <xf numFmtId="0" fontId="4" fillId="0" borderId="48" xfId="0" applyFont="1" applyBorder="1"/>
    <xf numFmtId="44" fontId="6" fillId="0" borderId="13" xfId="400" applyFont="1" applyFill="1" applyBorder="1" applyAlignment="1">
      <alignment horizontal="center"/>
    </xf>
    <xf numFmtId="44" fontId="6" fillId="0" borderId="1" xfId="400" applyNumberFormat="1" applyFont="1" applyFill="1" applyBorder="1" applyAlignment="1">
      <alignment horizontal="center"/>
    </xf>
    <xf numFmtId="10" fontId="6" fillId="0" borderId="0" xfId="1625" applyNumberFormat="1" applyFont="1" applyFill="1" applyBorder="1" applyAlignment="1">
      <alignment horizontal="center"/>
    </xf>
    <xf numFmtId="44" fontId="6" fillId="0" borderId="0" xfId="2" applyFont="1" applyFill="1" applyBorder="1"/>
    <xf numFmtId="44" fontId="6" fillId="0" borderId="49" xfId="720" applyNumberFormat="1" applyFont="1" applyFill="1" applyBorder="1" applyAlignment="1">
      <alignment horizontal="center"/>
    </xf>
    <xf numFmtId="10" fontId="6" fillId="0" borderId="0" xfId="720" applyNumberFormat="1" applyFont="1" applyFill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264" fontId="51" fillId="0" borderId="0" xfId="357" applyNumberFormat="1" applyFont="1" applyFill="1" applyBorder="1" applyAlignment="1"/>
    <xf numFmtId="10" fontId="4" fillId="0" borderId="0" xfId="0" applyNumberFormat="1" applyFont="1" applyFill="1" applyBorder="1"/>
    <xf numFmtId="6" fontId="6" fillId="0" borderId="0" xfId="2" applyNumberFormat="1" applyFont="1" applyFill="1" applyBorder="1" applyAlignment="1">
      <alignment horizontal="center"/>
    </xf>
    <xf numFmtId="0" fontId="5" fillId="0" borderId="0" xfId="721" applyFont="1" applyFill="1" applyBorder="1" applyAlignment="1">
      <alignment horizontal="center"/>
    </xf>
    <xf numFmtId="0" fontId="5" fillId="0" borderId="14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6" fillId="0" borderId="1" xfId="399" applyNumberFormat="1" applyFont="1" applyFill="1" applyBorder="1" applyAlignment="1">
      <alignment horizontal="center"/>
    </xf>
    <xf numFmtId="44" fontId="6" fillId="0" borderId="13" xfId="2" applyNumberFormat="1" applyFont="1" applyFill="1" applyBorder="1"/>
    <xf numFmtId="44" fontId="6" fillId="0" borderId="1" xfId="2" applyFont="1" applyFill="1" applyBorder="1" applyAlignment="1">
      <alignment horizontal="center"/>
    </xf>
    <xf numFmtId="3" fontId="51" fillId="0" borderId="0" xfId="0" applyNumberFormat="1" applyFont="1" applyFill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5" fillId="81" borderId="0" xfId="720" applyFont="1" applyFill="1" applyAlignment="1">
      <alignment horizontal="left"/>
    </xf>
    <xf numFmtId="0" fontId="4" fillId="81" borderId="0" xfId="799" applyFont="1" applyFill="1"/>
    <xf numFmtId="0" fontId="5" fillId="81" borderId="0" xfId="721" applyFont="1" applyFill="1" applyAlignment="1">
      <alignment horizontal="left"/>
    </xf>
    <xf numFmtId="44" fontId="6" fillId="0" borderId="0" xfId="2" applyNumberFormat="1" applyFont="1" applyFill="1"/>
    <xf numFmtId="44" fontId="6" fillId="0" borderId="0" xfId="2" applyNumberFormat="1" applyFont="1" applyFill="1" applyBorder="1" applyAlignment="1">
      <alignment horizontal="center"/>
    </xf>
    <xf numFmtId="44" fontId="6" fillId="0" borderId="50" xfId="2" applyFont="1" applyFill="1" applyBorder="1" applyAlignment="1">
      <alignment horizontal="center"/>
    </xf>
    <xf numFmtId="0" fontId="5" fillId="0" borderId="49" xfId="72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" fontId="106" fillId="0" borderId="0" xfId="0" applyNumberFormat="1" applyFont="1" applyFill="1"/>
    <xf numFmtId="168" fontId="5" fillId="0" borderId="3" xfId="1407" applyFont="1" applyFill="1" applyBorder="1" applyAlignment="1">
      <alignment horizontal="left"/>
    </xf>
    <xf numFmtId="0" fontId="5" fillId="0" borderId="0" xfId="0" applyFont="1" applyFill="1"/>
    <xf numFmtId="43" fontId="7" fillId="0" borderId="0" xfId="0" applyNumberFormat="1" applyFont="1" applyFill="1" applyAlignment="1">
      <alignment horizontal="left"/>
    </xf>
    <xf numFmtId="0" fontId="108" fillId="0" borderId="14" xfId="0" applyFont="1" applyFill="1" applyBorder="1" applyAlignment="1">
      <alignment horizontal="left" wrapText="1"/>
    </xf>
    <xf numFmtId="0" fontId="107" fillId="82" borderId="49" xfId="0" applyFont="1" applyFill="1" applyBorder="1" applyAlignment="1">
      <alignment horizontal="left" wrapText="1"/>
    </xf>
    <xf numFmtId="0" fontId="108" fillId="0" borderId="0" xfId="0" applyFont="1" applyFill="1" applyBorder="1"/>
    <xf numFmtId="0" fontId="107" fillId="0" borderId="0" xfId="0" applyFont="1" applyAlignment="1">
      <alignment horizontal="left"/>
    </xf>
    <xf numFmtId="0" fontId="6" fillId="0" borderId="47" xfId="720" applyFont="1" applyFill="1" applyBorder="1" applyAlignment="1">
      <alignment horizontal="left"/>
    </xf>
    <xf numFmtId="0" fontId="6" fillId="0" borderId="49" xfId="720" applyFont="1" applyFill="1" applyBorder="1" applyAlignment="1">
      <alignment horizontal="left"/>
    </xf>
    <xf numFmtId="0" fontId="6" fillId="0" borderId="14" xfId="720" applyFont="1" applyFill="1" applyBorder="1" applyAlignment="1">
      <alignment horizontal="left"/>
    </xf>
    <xf numFmtId="0" fontId="6" fillId="0" borderId="47" xfId="721" applyFont="1" applyFill="1" applyBorder="1" applyAlignment="1">
      <alignment horizontal="left"/>
    </xf>
    <xf numFmtId="0" fontId="6" fillId="0" borderId="49" xfId="721" applyFont="1" applyFill="1" applyBorder="1" applyAlignment="1">
      <alignment horizontal="left"/>
    </xf>
    <xf numFmtId="0" fontId="6" fillId="0" borderId="14" xfId="721" applyFont="1" applyFill="1" applyBorder="1" applyAlignment="1">
      <alignment horizontal="left"/>
    </xf>
    <xf numFmtId="0" fontId="6" fillId="0" borderId="0" xfId="720" applyFont="1" applyFill="1" applyBorder="1" applyAlignment="1">
      <alignment horizontal="left"/>
    </xf>
    <xf numFmtId="0" fontId="6" fillId="0" borderId="3" xfId="720" applyFont="1" applyFill="1" applyBorder="1" applyAlignment="1">
      <alignment horizontal="left"/>
    </xf>
    <xf numFmtId="0" fontId="6" fillId="0" borderId="1" xfId="720" applyFont="1" applyFill="1" applyBorder="1" applyAlignment="1">
      <alignment horizontal="left"/>
    </xf>
    <xf numFmtId="0" fontId="6" fillId="0" borderId="0" xfId="0" applyFont="1" applyFill="1"/>
    <xf numFmtId="0" fontId="6" fillId="0" borderId="51" xfId="47" applyFont="1" applyFill="1" applyBorder="1" applyAlignment="1">
      <alignment horizontal="left" wrapText="1"/>
    </xf>
    <xf numFmtId="0" fontId="107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/>
    <xf numFmtId="0" fontId="4" fillId="0" borderId="52" xfId="0" applyFont="1" applyBorder="1"/>
    <xf numFmtId="0" fontId="107" fillId="0" borderId="0" xfId="0" applyFont="1"/>
    <xf numFmtId="0" fontId="102" fillId="0" borderId="0" xfId="0" applyFont="1"/>
    <xf numFmtId="265" fontId="102" fillId="0" borderId="0" xfId="0" applyNumberFormat="1" applyFont="1"/>
    <xf numFmtId="0" fontId="5" fillId="83" borderId="47" xfId="720" applyFont="1" applyFill="1" applyBorder="1" applyAlignment="1">
      <alignment horizontal="left"/>
    </xf>
    <xf numFmtId="0" fontId="5" fillId="83" borderId="3" xfId="720" applyFont="1" applyFill="1" applyBorder="1" applyAlignment="1">
      <alignment horizontal="center"/>
    </xf>
    <xf numFmtId="0" fontId="5" fillId="83" borderId="14" xfId="720" applyFont="1" applyFill="1" applyBorder="1" applyAlignment="1">
      <alignment horizontal="left"/>
    </xf>
    <xf numFmtId="0" fontId="5" fillId="83" borderId="0" xfId="720" applyFont="1" applyFill="1" applyBorder="1" applyAlignment="1">
      <alignment horizontal="center"/>
    </xf>
    <xf numFmtId="0" fontId="6" fillId="83" borderId="14" xfId="720" applyFont="1" applyFill="1" applyBorder="1" applyAlignment="1">
      <alignment horizontal="center"/>
    </xf>
    <xf numFmtId="0" fontId="6" fillId="83" borderId="0" xfId="720" applyFont="1" applyFill="1" applyBorder="1" applyAlignment="1">
      <alignment horizontal="center"/>
    </xf>
    <xf numFmtId="0" fontId="4" fillId="83" borderId="0" xfId="0" applyFont="1" applyFill="1"/>
    <xf numFmtId="0" fontId="5" fillId="83" borderId="14" xfId="720" applyFont="1" applyFill="1" applyBorder="1" applyAlignment="1">
      <alignment horizontal="center"/>
    </xf>
    <xf numFmtId="0" fontId="6" fillId="83" borderId="49" xfId="720" applyFont="1" applyFill="1" applyBorder="1" applyAlignment="1">
      <alignment horizontal="center"/>
    </xf>
    <xf numFmtId="0" fontId="6" fillId="83" borderId="1" xfId="720" applyFont="1" applyFill="1" applyBorder="1" applyAlignment="1">
      <alignment horizontal="center"/>
    </xf>
    <xf numFmtId="0" fontId="4" fillId="83" borderId="8" xfId="799" applyFont="1" applyFill="1" applyBorder="1"/>
    <xf numFmtId="0" fontId="4" fillId="83" borderId="0" xfId="0" applyFont="1" applyFill="1" applyBorder="1"/>
    <xf numFmtId="0" fontId="5" fillId="83" borderId="0" xfId="0" applyFont="1" applyFill="1" applyBorder="1" applyAlignment="1">
      <alignment horizontal="center"/>
    </xf>
    <xf numFmtId="44" fontId="6" fillId="0" borderId="3" xfId="2" applyNumberFormat="1" applyFont="1" applyFill="1" applyBorder="1" applyAlignment="1">
      <alignment horizontal="center"/>
    </xf>
    <xf numFmtId="0" fontId="4" fillId="81" borderId="0" xfId="799" applyFont="1" applyFill="1"/>
    <xf numFmtId="44" fontId="6" fillId="0" borderId="0" xfId="720" applyNumberFormat="1" applyFont="1" applyFill="1" applyAlignment="1">
      <alignment horizontal="right"/>
    </xf>
    <xf numFmtId="0" fontId="6" fillId="0" borderId="47" xfId="2108" applyFont="1" applyFill="1" applyBorder="1" applyAlignment="1">
      <alignment horizontal="left"/>
    </xf>
    <xf numFmtId="10" fontId="6" fillId="0" borderId="3" xfId="1799" applyNumberFormat="1" applyFont="1" applyFill="1" applyBorder="1" applyAlignment="1">
      <alignment horizontal="center" vertical="center"/>
    </xf>
    <xf numFmtId="10" fontId="6" fillId="0" borderId="3" xfId="2831" applyNumberFormat="1" applyFont="1" applyFill="1" applyBorder="1" applyAlignment="1">
      <alignment horizontal="center"/>
    </xf>
    <xf numFmtId="168" fontId="5" fillId="0" borderId="0" xfId="1407" applyFont="1" applyFill="1" applyBorder="1" applyAlignment="1">
      <alignment horizontal="left"/>
    </xf>
    <xf numFmtId="6" fontId="6" fillId="0" borderId="0" xfId="2" applyNumberFormat="1" applyFont="1" applyFill="1" applyBorder="1"/>
    <xf numFmtId="0" fontId="5" fillId="83" borderId="52" xfId="720" applyFont="1" applyFill="1" applyBorder="1" applyAlignment="1">
      <alignment horizontal="center"/>
    </xf>
    <xf numFmtId="0" fontId="6" fillId="0" borderId="52" xfId="0" applyFont="1" applyFill="1" applyBorder="1"/>
    <xf numFmtId="44" fontId="6" fillId="0" borderId="14" xfId="720" applyNumberFormat="1" applyFont="1" applyFill="1" applyBorder="1" applyAlignment="1">
      <alignment horizontal="center"/>
    </xf>
    <xf numFmtId="44" fontId="6" fillId="0" borderId="50" xfId="400" applyNumberFormat="1" applyFont="1" applyFill="1" applyBorder="1" applyAlignment="1">
      <alignment horizontal="center"/>
    </xf>
    <xf numFmtId="0" fontId="6" fillId="0" borderId="52" xfId="720" applyFont="1" applyFill="1" applyBorder="1" applyAlignment="1">
      <alignment horizontal="center"/>
    </xf>
    <xf numFmtId="0" fontId="6" fillId="0" borderId="20" xfId="720" applyFont="1" applyFill="1" applyBorder="1" applyAlignment="1">
      <alignment horizontal="center"/>
    </xf>
    <xf numFmtId="0" fontId="6" fillId="0" borderId="48" xfId="720" applyFont="1" applyFill="1" applyBorder="1" applyAlignment="1">
      <alignment horizontal="center"/>
    </xf>
    <xf numFmtId="0" fontId="4" fillId="0" borderId="50" xfId="0" applyFont="1" applyFill="1" applyBorder="1"/>
    <xf numFmtId="0" fontId="5" fillId="0" borderId="1" xfId="0" applyFont="1" applyFill="1" applyBorder="1"/>
    <xf numFmtId="44" fontId="6" fillId="0" borderId="52" xfId="2" applyFont="1" applyFill="1" applyBorder="1"/>
    <xf numFmtId="44" fontId="6" fillId="0" borderId="20" xfId="2" applyFont="1" applyFill="1" applyBorder="1"/>
    <xf numFmtId="0" fontId="4" fillId="0" borderId="48" xfId="0" applyFont="1" applyFill="1" applyBorder="1"/>
    <xf numFmtId="44" fontId="6" fillId="0" borderId="0" xfId="721" applyNumberFormat="1" applyFont="1" applyFill="1" applyBorder="1" applyAlignment="1">
      <alignment horizontal="center"/>
    </xf>
    <xf numFmtId="44" fontId="102" fillId="0" borderId="0" xfId="0" applyNumberFormat="1" applyFont="1" applyFill="1" applyBorder="1"/>
    <xf numFmtId="10" fontId="6" fillId="0" borderId="47" xfId="721" applyNumberFormat="1" applyFont="1" applyFill="1" applyBorder="1" applyAlignment="1">
      <alignment horizontal="center"/>
    </xf>
    <xf numFmtId="10" fontId="6" fillId="0" borderId="3" xfId="721" applyNumberFormat="1" applyFont="1" applyFill="1" applyBorder="1" applyAlignment="1">
      <alignment horizontal="center"/>
    </xf>
    <xf numFmtId="10" fontId="6" fillId="0" borderId="52" xfId="721" applyNumberFormat="1" applyFont="1" applyFill="1" applyBorder="1" applyAlignment="1">
      <alignment horizontal="center"/>
    </xf>
    <xf numFmtId="0" fontId="107" fillId="0" borderId="0" xfId="0" applyFont="1" applyBorder="1"/>
    <xf numFmtId="44" fontId="6" fillId="0" borderId="3" xfId="2" applyNumberFormat="1" applyFont="1" applyFill="1" applyBorder="1"/>
    <xf numFmtId="0" fontId="5" fillId="0" borderId="0" xfId="720" applyFont="1" applyFill="1" applyAlignment="1">
      <alignment horizontal="center"/>
    </xf>
    <xf numFmtId="0" fontId="6" fillId="0" borderId="14" xfId="2108" applyFont="1" applyFill="1" applyBorder="1" applyAlignment="1">
      <alignment horizontal="left"/>
    </xf>
    <xf numFmtId="10" fontId="152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5" fillId="0" borderId="0" xfId="2" applyFont="1" applyFill="1" applyAlignment="1">
      <alignment horizontal="center"/>
    </xf>
    <xf numFmtId="44" fontId="4" fillId="81" borderId="0" xfId="2" applyFont="1" applyFill="1"/>
    <xf numFmtId="44" fontId="5" fillId="83" borderId="47" xfId="2" applyFont="1" applyFill="1" applyBorder="1" applyAlignment="1">
      <alignment horizontal="center"/>
    </xf>
    <xf numFmtId="44" fontId="5" fillId="83" borderId="19" xfId="2" applyFont="1" applyFill="1" applyBorder="1" applyAlignment="1">
      <alignment horizontal="center"/>
    </xf>
    <xf numFmtId="44" fontId="6" fillId="0" borderId="51" xfId="2" applyFont="1" applyFill="1" applyBorder="1" applyAlignment="1">
      <alignment horizontal="center"/>
    </xf>
    <xf numFmtId="44" fontId="6" fillId="0" borderId="19" xfId="2" applyFont="1" applyFill="1" applyBorder="1" applyAlignment="1">
      <alignment horizontal="center"/>
    </xf>
    <xf numFmtId="44" fontId="6" fillId="0" borderId="53" xfId="2" applyFont="1" applyFill="1" applyBorder="1" applyAlignment="1">
      <alignment horizontal="center"/>
    </xf>
    <xf numFmtId="44" fontId="6" fillId="0" borderId="13" xfId="2" applyFont="1" applyFill="1" applyBorder="1" applyAlignment="1">
      <alignment horizontal="center"/>
    </xf>
    <xf numFmtId="44" fontId="6" fillId="0" borderId="0" xfId="2" applyFont="1" applyFill="1" applyAlignment="1">
      <alignment horizontal="center"/>
    </xf>
    <xf numFmtId="44" fontId="4" fillId="0" borderId="0" xfId="2" applyFont="1" applyFill="1"/>
    <xf numFmtId="44" fontId="6" fillId="0" borderId="0" xfId="2" applyFont="1" applyFill="1" applyAlignment="1">
      <alignment horizontal="right"/>
    </xf>
    <xf numFmtId="44" fontId="5" fillId="0" borderId="19" xfId="2" applyFont="1" applyFill="1" applyBorder="1" applyAlignment="1">
      <alignment horizontal="center"/>
    </xf>
    <xf numFmtId="44" fontId="6" fillId="0" borderId="47" xfId="2" applyFont="1" applyFill="1" applyBorder="1" applyAlignment="1">
      <alignment horizontal="center"/>
    </xf>
    <xf numFmtId="44" fontId="5" fillId="83" borderId="54" xfId="2" applyFont="1" applyFill="1" applyBorder="1" applyAlignment="1">
      <alignment horizontal="center"/>
    </xf>
    <xf numFmtId="44" fontId="4" fillId="0" borderId="3" xfId="2" applyFont="1" applyFill="1" applyBorder="1" applyAlignment="1">
      <alignment wrapText="1"/>
    </xf>
    <xf numFmtId="44" fontId="4" fillId="0" borderId="0" xfId="2" applyFont="1" applyBorder="1"/>
    <xf numFmtId="44" fontId="4" fillId="0" borderId="1" xfId="2" applyFont="1" applyBorder="1"/>
    <xf numFmtId="44" fontId="4" fillId="0" borderId="0" xfId="2" applyFont="1" applyFill="1" applyBorder="1"/>
    <xf numFmtId="44" fontId="4" fillId="0" borderId="0" xfId="2" applyFont="1"/>
    <xf numFmtId="168" fontId="6" fillId="0" borderId="3" xfId="1407" applyFont="1" applyFill="1" applyBorder="1" applyAlignment="1">
      <alignment horizontal="left"/>
    </xf>
    <xf numFmtId="0" fontId="6" fillId="0" borderId="1" xfId="0" applyFont="1" applyFill="1" applyBorder="1"/>
    <xf numFmtId="0" fontId="152" fillId="0" borderId="47" xfId="720" applyFont="1" applyFill="1" applyBorder="1" applyAlignment="1">
      <alignment horizontal="left"/>
    </xf>
    <xf numFmtId="44" fontId="103" fillId="0" borderId="0" xfId="2" applyFont="1" applyFill="1" applyBorder="1" applyAlignment="1">
      <alignment horizontal="center"/>
    </xf>
    <xf numFmtId="44" fontId="154" fillId="0" borderId="0" xfId="720" applyNumberFormat="1" applyFont="1" applyFill="1" applyBorder="1" applyAlignment="1">
      <alignment horizontal="center"/>
    </xf>
    <xf numFmtId="44" fontId="154" fillId="0" borderId="0" xfId="2" applyFont="1" applyFill="1" applyBorder="1" applyAlignment="1">
      <alignment horizontal="center"/>
    </xf>
    <xf numFmtId="0" fontId="153" fillId="0" borderId="0" xfId="720" applyFont="1" applyFill="1" applyBorder="1" applyAlignment="1">
      <alignment horizontal="left"/>
    </xf>
    <xf numFmtId="0" fontId="5" fillId="85" borderId="0" xfId="721" applyFont="1" applyFill="1" applyAlignment="1">
      <alignment horizontal="left"/>
    </xf>
    <xf numFmtId="0" fontId="4" fillId="85" borderId="0" xfId="799" applyFont="1" applyFill="1"/>
    <xf numFmtId="44" fontId="4" fillId="85" borderId="0" xfId="2" applyFont="1" applyFill="1"/>
    <xf numFmtId="44" fontId="6" fillId="0" borderId="50" xfId="2" applyFont="1" applyFill="1" applyBorder="1"/>
    <xf numFmtId="44" fontId="153" fillId="83" borderId="19" xfId="2" applyFont="1" applyFill="1" applyBorder="1" applyAlignment="1">
      <alignment horizontal="center"/>
    </xf>
    <xf numFmtId="44" fontId="6" fillId="0" borderId="52" xfId="2" applyFont="1" applyFill="1" applyBorder="1" applyAlignment="1">
      <alignment horizontal="center"/>
    </xf>
    <xf numFmtId="0" fontId="108" fillId="0" borderId="0" xfId="0" applyFont="1" applyBorder="1"/>
    <xf numFmtId="0" fontId="103" fillId="0" borderId="49" xfId="720" applyFont="1" applyFill="1" applyBorder="1" applyAlignment="1">
      <alignment horizontal="left"/>
    </xf>
    <xf numFmtId="0" fontId="6" fillId="0" borderId="51" xfId="2108" applyFont="1" applyFill="1" applyBorder="1" applyAlignment="1">
      <alignment horizontal="left"/>
    </xf>
    <xf numFmtId="44" fontId="6" fillId="0" borderId="20" xfId="2" applyNumberFormat="1" applyFont="1" applyFill="1" applyBorder="1" applyAlignment="1">
      <alignment horizontal="center"/>
    </xf>
    <xf numFmtId="44" fontId="6" fillId="0" borderId="50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right"/>
    </xf>
    <xf numFmtId="44" fontId="108" fillId="0" borderId="0" xfId="799" applyNumberFormat="1" applyFont="1" applyFill="1" applyAlignment="1">
      <alignment horizontal="left"/>
    </xf>
    <xf numFmtId="44" fontId="6" fillId="0" borderId="13" xfId="0" applyNumberFormat="1" applyFont="1" applyFill="1" applyBorder="1"/>
    <xf numFmtId="44" fontId="6" fillId="0" borderId="13" xfId="2" applyNumberFormat="1" applyFont="1" applyFill="1" applyBorder="1" applyAlignment="1">
      <alignment horizontal="center"/>
    </xf>
    <xf numFmtId="44" fontId="5" fillId="84" borderId="19" xfId="2" applyFont="1" applyFill="1" applyBorder="1" applyAlignment="1">
      <alignment horizontal="center"/>
    </xf>
    <xf numFmtId="44" fontId="6" fillId="0" borderId="13" xfId="387" applyNumberFormat="1" applyFont="1" applyFill="1" applyBorder="1"/>
    <xf numFmtId="44" fontId="6" fillId="0" borderId="55" xfId="2" applyNumberFormat="1" applyFont="1" applyFill="1" applyBorder="1"/>
    <xf numFmtId="44" fontId="6" fillId="0" borderId="55" xfId="47" applyNumberFormat="1" applyFont="1" applyFill="1" applyBorder="1"/>
    <xf numFmtId="44" fontId="6" fillId="0" borderId="13" xfId="47" applyNumberFormat="1" applyFont="1" applyFill="1" applyBorder="1"/>
    <xf numFmtId="44" fontId="6" fillId="0" borderId="51" xfId="2" applyNumberFormat="1" applyFont="1" applyFill="1" applyBorder="1"/>
    <xf numFmtId="44" fontId="6" fillId="0" borderId="13" xfId="2" applyFont="1" applyFill="1" applyBorder="1" applyAlignment="1">
      <alignment vertical="center"/>
    </xf>
    <xf numFmtId="0" fontId="153" fillId="0" borderId="0" xfId="720" applyFont="1" applyFill="1" applyAlignment="1">
      <alignment horizontal="left"/>
    </xf>
    <xf numFmtId="8" fontId="6" fillId="0" borderId="13" xfId="2" applyNumberFormat="1" applyFont="1" applyFill="1" applyBorder="1"/>
    <xf numFmtId="0" fontId="153" fillId="0" borderId="0" xfId="799" applyFont="1" applyFill="1"/>
    <xf numFmtId="44" fontId="6" fillId="0" borderId="13" xfId="721" applyNumberFormat="1" applyFont="1" applyFill="1" applyBorder="1"/>
    <xf numFmtId="0" fontId="156" fillId="0" borderId="0" xfId="799" applyFont="1" applyFill="1" applyAlignment="1">
      <alignment horizontal="left"/>
    </xf>
    <xf numFmtId="3" fontId="156" fillId="0" borderId="0" xfId="720" applyNumberFormat="1" applyFont="1" applyFill="1" applyAlignment="1">
      <alignment horizontal="center"/>
    </xf>
    <xf numFmtId="44" fontId="156" fillId="0" borderId="0" xfId="2" applyFont="1" applyFill="1"/>
    <xf numFmtId="0" fontId="156" fillId="0" borderId="0" xfId="799" applyFont="1" applyFill="1"/>
    <xf numFmtId="164" fontId="103" fillId="0" borderId="13" xfId="387" applyNumberFormat="1" applyFont="1" applyFill="1" applyBorder="1" applyAlignment="1">
      <alignment horizontal="right"/>
    </xf>
    <xf numFmtId="44" fontId="103" fillId="0" borderId="13" xfId="2" applyFont="1" applyFill="1" applyBorder="1" applyAlignment="1">
      <alignment horizontal="center"/>
    </xf>
    <xf numFmtId="44" fontId="103" fillId="0" borderId="13" xfId="2" applyFont="1" applyFill="1" applyBorder="1"/>
    <xf numFmtId="44" fontId="103" fillId="0" borderId="13" xfId="2" applyNumberFormat="1" applyFont="1" applyFill="1" applyBorder="1"/>
    <xf numFmtId="44" fontId="103" fillId="0" borderId="52" xfId="2" applyFont="1" applyFill="1" applyBorder="1" applyAlignment="1">
      <alignment horizontal="center"/>
    </xf>
    <xf numFmtId="44" fontId="103" fillId="0" borderId="13" xfId="399" applyFont="1" applyFill="1" applyBorder="1" applyAlignment="1">
      <alignment horizontal="center"/>
    </xf>
    <xf numFmtId="44" fontId="103" fillId="0" borderId="51" xfId="2" applyFont="1" applyFill="1" applyBorder="1" applyAlignment="1">
      <alignment horizontal="center"/>
    </xf>
    <xf numFmtId="44" fontId="103" fillId="0" borderId="13" xfId="400" applyFont="1" applyFill="1" applyBorder="1" applyAlignment="1">
      <alignment horizontal="center"/>
    </xf>
    <xf numFmtId="0" fontId="5" fillId="83" borderId="56" xfId="720" applyFont="1" applyFill="1" applyBorder="1" applyAlignment="1">
      <alignment horizontal="center"/>
    </xf>
    <xf numFmtId="0" fontId="5" fillId="83" borderId="8" xfId="720" applyFont="1" applyFill="1" applyBorder="1" applyAlignment="1">
      <alignment horizontal="center"/>
    </xf>
    <xf numFmtId="0" fontId="5" fillId="83" borderId="57" xfId="720" applyFont="1" applyFill="1" applyBorder="1" applyAlignment="1">
      <alignment horizontal="center"/>
    </xf>
    <xf numFmtId="0" fontId="5" fillId="0" borderId="0" xfId="720" applyFont="1" applyFill="1" applyAlignment="1">
      <alignment horizontal="center"/>
    </xf>
  </cellXfs>
  <cellStyles count="32493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8" xfId="442"/>
    <cellStyle name="Currency 8 2" xfId="26180"/>
    <cellStyle name="Currency 8 3" xfId="25839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Date" xfId="1663"/>
    <cellStyle name="PSDec" xfId="1664"/>
    <cellStyle name="PSdesc" xfId="1665"/>
    <cellStyle name="PSHeading" xfId="1666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9"/>
  <sheetViews>
    <sheetView tabSelected="1" zoomScaleNormal="100" workbookViewId="0">
      <selection sqref="A1:Y1"/>
    </sheetView>
  </sheetViews>
  <sheetFormatPr defaultColWidth="9.109375" defaultRowHeight="13.2"/>
  <cols>
    <col min="1" max="1" width="17" style="95" customWidth="1"/>
    <col min="2" max="2" width="18" style="47" customWidth="1"/>
    <col min="3" max="3" width="17.44140625" style="176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5" t="s">
        <v>512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1"/>
    </row>
    <row r="2" spans="1:30" s="52" customFormat="1" ht="25.95" customHeight="1">
      <c r="A2" s="16"/>
      <c r="B2" s="1"/>
      <c r="C2" s="15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80" t="s">
        <v>0</v>
      </c>
      <c r="B3" s="81"/>
      <c r="C3" s="159"/>
      <c r="D3" s="81"/>
      <c r="E3" s="81"/>
      <c r="F3" s="8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3" t="s">
        <v>1</v>
      </c>
      <c r="B4" s="114" t="s">
        <v>2</v>
      </c>
      <c r="C4" s="160" t="s">
        <v>3</v>
      </c>
      <c r="D4" s="222" t="s">
        <v>4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123"/>
      <c r="AA4" s="123"/>
      <c r="AB4" s="123"/>
    </row>
    <row r="5" spans="1:30" s="52" customFormat="1">
      <c r="A5" s="115" t="s">
        <v>5</v>
      </c>
      <c r="B5" s="116" t="s">
        <v>6</v>
      </c>
      <c r="C5" s="161" t="s">
        <v>6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  <c r="Z5" s="116" t="s">
        <v>7</v>
      </c>
      <c r="AA5" s="124"/>
      <c r="AB5" s="124"/>
    </row>
    <row r="6" spans="1:30" s="52" customFormat="1">
      <c r="A6" s="115" t="s">
        <v>8</v>
      </c>
      <c r="B6" s="116" t="s">
        <v>9</v>
      </c>
      <c r="C6" s="161" t="s">
        <v>9</v>
      </c>
      <c r="D6" s="120" t="s">
        <v>10</v>
      </c>
      <c r="E6" s="116" t="s">
        <v>11</v>
      </c>
      <c r="F6" s="116" t="s">
        <v>12</v>
      </c>
      <c r="G6" s="116" t="s">
        <v>13</v>
      </c>
      <c r="H6" s="116" t="s">
        <v>14</v>
      </c>
      <c r="I6" s="116" t="s">
        <v>15</v>
      </c>
      <c r="J6" s="116" t="s">
        <v>16</v>
      </c>
      <c r="K6" s="116" t="s">
        <v>17</v>
      </c>
      <c r="L6" s="116" t="s">
        <v>18</v>
      </c>
      <c r="M6" s="116" t="s">
        <v>19</v>
      </c>
      <c r="N6" s="116" t="s">
        <v>20</v>
      </c>
      <c r="O6" s="116" t="s">
        <v>175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116" t="s">
        <v>28</v>
      </c>
      <c r="X6" s="116" t="s">
        <v>29</v>
      </c>
      <c r="Y6" s="116" t="s">
        <v>30</v>
      </c>
      <c r="Z6" s="116" t="s">
        <v>31</v>
      </c>
      <c r="AA6" s="125" t="s">
        <v>493</v>
      </c>
      <c r="AB6" s="125" t="s">
        <v>476</v>
      </c>
    </row>
    <row r="7" spans="1:30" s="52" customFormat="1">
      <c r="A7" s="115"/>
      <c r="B7" s="116"/>
      <c r="C7" s="188" t="s">
        <v>640</v>
      </c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24"/>
      <c r="AB7" s="124"/>
    </row>
    <row r="8" spans="1:30" s="52" customFormat="1">
      <c r="A8" s="96" t="s">
        <v>32</v>
      </c>
      <c r="B8" s="219">
        <f>5594574.38/2</f>
        <v>2797287.19</v>
      </c>
      <c r="C8" s="220">
        <f>ROUND(B8/12,2)</f>
        <v>233107.27</v>
      </c>
      <c r="D8" s="38">
        <v>1.6500000000000001E-2</v>
      </c>
      <c r="E8" s="38">
        <v>0.1368</v>
      </c>
      <c r="F8" s="38">
        <v>5.7599999999999998E-2</v>
      </c>
      <c r="G8" s="38">
        <v>8.0399999999999999E-2</v>
      </c>
      <c r="H8" s="38">
        <v>4.1099999999999998E-2</v>
      </c>
      <c r="I8" s="38">
        <v>0.13389999999999999</v>
      </c>
      <c r="J8" s="38">
        <v>2.12E-2</v>
      </c>
      <c r="K8" s="38">
        <v>3.2500000000000001E-2</v>
      </c>
      <c r="L8" s="38">
        <v>1.7100000000000001E-2</v>
      </c>
      <c r="M8" s="38">
        <v>2.5999999999999999E-2</v>
      </c>
      <c r="N8" s="38">
        <v>0.13320000000000001</v>
      </c>
      <c r="O8" s="38">
        <v>1.89E-2</v>
      </c>
      <c r="P8" s="38">
        <v>0</v>
      </c>
      <c r="Q8" s="38">
        <v>3.8600000000000002E-2</v>
      </c>
      <c r="R8" s="38">
        <v>1.9E-2</v>
      </c>
      <c r="S8" s="38">
        <v>4.1999999999999997E-3</v>
      </c>
      <c r="T8" s="38">
        <v>5.3999999999999999E-2</v>
      </c>
      <c r="U8" s="38">
        <v>1.78E-2</v>
      </c>
      <c r="V8" s="38">
        <v>3.6700000000000003E-2</v>
      </c>
      <c r="W8" s="38">
        <v>4.7199999999999999E-2</v>
      </c>
      <c r="X8" s="38">
        <v>6.3899999999999998E-2</v>
      </c>
      <c r="Y8" s="38">
        <v>2.5999999999999999E-3</v>
      </c>
      <c r="Z8" s="5">
        <v>0</v>
      </c>
      <c r="AA8" s="5">
        <v>8.0000000000000004E-4</v>
      </c>
      <c r="AB8" s="5">
        <v>0</v>
      </c>
      <c r="AC8" s="67"/>
      <c r="AD8" s="55"/>
    </row>
    <row r="9" spans="1:30" s="52" customFormat="1">
      <c r="A9" s="97"/>
      <c r="B9" s="12"/>
      <c r="C9" s="162"/>
      <c r="D9" s="6">
        <f>$C8*D8</f>
        <v>3846.2699550000002</v>
      </c>
      <c r="E9" s="6">
        <f>$C8*E8</f>
        <v>31889.074536</v>
      </c>
      <c r="F9" s="6">
        <f>$C8*F8</f>
        <v>13426.978751999999</v>
      </c>
      <c r="G9" s="6">
        <f t="shared" ref="G9" si="0">$C8*G8</f>
        <v>18741.824507999998</v>
      </c>
      <c r="H9" s="6">
        <f t="shared" ref="H9" si="1">$C8*H8</f>
        <v>9580.7087969999993</v>
      </c>
      <c r="I9" s="6">
        <f t="shared" ref="I9:AB9" si="2">$C8*I8</f>
        <v>31213.063452999995</v>
      </c>
      <c r="J9" s="6">
        <f t="shared" si="2"/>
        <v>4941.8741239999999</v>
      </c>
      <c r="K9" s="6">
        <f t="shared" si="2"/>
        <v>7575.9862750000002</v>
      </c>
      <c r="L9" s="6">
        <f t="shared" si="2"/>
        <v>3986.134317</v>
      </c>
      <c r="M9" s="6">
        <f t="shared" si="2"/>
        <v>6060.7890199999993</v>
      </c>
      <c r="N9" s="6">
        <f t="shared" si="2"/>
        <v>31049.888364000002</v>
      </c>
      <c r="O9" s="6">
        <f t="shared" si="2"/>
        <v>4405.7274029999999</v>
      </c>
      <c r="P9" s="6">
        <f t="shared" si="2"/>
        <v>0</v>
      </c>
      <c r="Q9" s="6">
        <f t="shared" si="2"/>
        <v>8997.9406220000001</v>
      </c>
      <c r="R9" s="6">
        <f t="shared" si="2"/>
        <v>4429.0381299999999</v>
      </c>
      <c r="S9" s="6">
        <f t="shared" si="2"/>
        <v>979.05053399999986</v>
      </c>
      <c r="T9" s="6">
        <f t="shared" si="2"/>
        <v>12587.792579999999</v>
      </c>
      <c r="U9" s="6">
        <f t="shared" si="2"/>
        <v>4149.3094059999994</v>
      </c>
      <c r="V9" s="6">
        <f t="shared" si="2"/>
        <v>8555.0368090000011</v>
      </c>
      <c r="W9" s="6">
        <f t="shared" si="2"/>
        <v>11002.663144</v>
      </c>
      <c r="X9" s="6">
        <f t="shared" si="2"/>
        <v>14895.554552999998</v>
      </c>
      <c r="Y9" s="6">
        <f t="shared" si="2"/>
        <v>606.07890199999997</v>
      </c>
      <c r="Z9" s="6">
        <f t="shared" si="2"/>
        <v>0</v>
      </c>
      <c r="AA9" s="6">
        <f t="shared" si="2"/>
        <v>186.485816</v>
      </c>
      <c r="AB9" s="6">
        <f t="shared" si="2"/>
        <v>0</v>
      </c>
      <c r="AC9" s="67"/>
      <c r="AD9" s="55"/>
    </row>
    <row r="10" spans="1:30" s="52" customFormat="1">
      <c r="A10" s="98" t="s">
        <v>397</v>
      </c>
      <c r="B10" s="219">
        <f>5594574.38/2</f>
        <v>2797287.19</v>
      </c>
      <c r="C10" s="220">
        <f t="shared" ref="C10:C72" si="3">ROUND(B10/12,2)</f>
        <v>233107.27</v>
      </c>
      <c r="D10" s="42"/>
      <c r="E10" s="42"/>
      <c r="F10" s="42">
        <v>0.30459999999999998</v>
      </c>
      <c r="G10" s="42"/>
      <c r="H10" s="42">
        <v>0.1086</v>
      </c>
      <c r="I10" s="42"/>
      <c r="J10" s="42"/>
      <c r="K10" s="42"/>
      <c r="L10" s="42"/>
      <c r="M10" s="42"/>
      <c r="N10" s="42">
        <v>0.42559999999999998</v>
      </c>
      <c r="O10" s="42"/>
      <c r="P10" s="42"/>
      <c r="Q10" s="42"/>
      <c r="R10" s="42"/>
      <c r="S10" s="42"/>
      <c r="T10" s="42"/>
      <c r="U10" s="42"/>
      <c r="V10" s="42">
        <v>0.16120000000000001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8"/>
      <c r="B11" s="12"/>
      <c r="C11" s="162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71004.474441999992</v>
      </c>
      <c r="G11" s="7">
        <f t="shared" si="6"/>
        <v>0</v>
      </c>
      <c r="H11" s="7">
        <f t="shared" si="6"/>
        <v>25315.449521999999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99210.454111999992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37576.891924000003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6" t="s">
        <v>33</v>
      </c>
      <c r="B12" s="219">
        <v>2777431.6758135906</v>
      </c>
      <c r="C12" s="220">
        <f t="shared" si="3"/>
        <v>231452.64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7"/>
      <c r="B13" s="11"/>
      <c r="C13" s="162"/>
      <c r="D13" s="6">
        <f t="shared" ref="D13" si="7">$C12*D12</f>
        <v>27380.847312000002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44901.812160000001</v>
      </c>
      <c r="N13" s="6">
        <f t="shared" si="9"/>
        <v>31963.609584000002</v>
      </c>
      <c r="O13" s="6">
        <f t="shared" si="9"/>
        <v>0</v>
      </c>
      <c r="P13" s="6">
        <f t="shared" si="9"/>
        <v>0</v>
      </c>
      <c r="Q13" s="6">
        <f t="shared" si="9"/>
        <v>36014.030784000002</v>
      </c>
      <c r="R13" s="6">
        <f t="shared" si="9"/>
        <v>0</v>
      </c>
      <c r="S13" s="6">
        <f t="shared" si="9"/>
        <v>0</v>
      </c>
      <c r="T13" s="6">
        <f t="shared" si="9"/>
        <v>91192.340160000007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6" t="s">
        <v>34</v>
      </c>
      <c r="B14" s="219">
        <f>135930065.81/2</f>
        <v>67965032.905000001</v>
      </c>
      <c r="C14" s="220">
        <f t="shared" si="3"/>
        <v>5663752.7400000002</v>
      </c>
      <c r="D14" s="38">
        <v>1.6500000000000001E-2</v>
      </c>
      <c r="E14" s="38">
        <v>0.1368</v>
      </c>
      <c r="F14" s="38">
        <v>5.7599999999999998E-2</v>
      </c>
      <c r="G14" s="38">
        <v>8.0399999999999999E-2</v>
      </c>
      <c r="H14" s="38">
        <v>4.1099999999999998E-2</v>
      </c>
      <c r="I14" s="38">
        <v>0.13389999999999999</v>
      </c>
      <c r="J14" s="38">
        <v>2.12E-2</v>
      </c>
      <c r="K14" s="38">
        <v>3.2500000000000001E-2</v>
      </c>
      <c r="L14" s="38">
        <v>1.7100000000000001E-2</v>
      </c>
      <c r="M14" s="38">
        <v>2.5999999999999999E-2</v>
      </c>
      <c r="N14" s="38">
        <v>0.13320000000000001</v>
      </c>
      <c r="O14" s="38">
        <v>1.89E-2</v>
      </c>
      <c r="P14" s="38">
        <v>0</v>
      </c>
      <c r="Q14" s="38">
        <v>3.8600000000000002E-2</v>
      </c>
      <c r="R14" s="38">
        <v>1.9E-2</v>
      </c>
      <c r="S14" s="38">
        <v>4.1999999999999997E-3</v>
      </c>
      <c r="T14" s="38">
        <v>5.3999999999999999E-2</v>
      </c>
      <c r="U14" s="38">
        <v>1.78E-2</v>
      </c>
      <c r="V14" s="38">
        <v>3.6700000000000003E-2</v>
      </c>
      <c r="W14" s="38">
        <v>4.7199999999999999E-2</v>
      </c>
      <c r="X14" s="38">
        <v>6.3899999999999998E-2</v>
      </c>
      <c r="Y14" s="38">
        <v>2.5999999999999999E-3</v>
      </c>
      <c r="Z14" s="5">
        <v>0</v>
      </c>
      <c r="AA14" s="5">
        <v>8.0000000000000004E-4</v>
      </c>
      <c r="AB14" s="5">
        <v>0</v>
      </c>
      <c r="AC14" s="67"/>
      <c r="AD14" s="55"/>
    </row>
    <row r="15" spans="1:30" s="52" customFormat="1">
      <c r="A15" s="98" t="s">
        <v>35</v>
      </c>
      <c r="B15" s="138"/>
      <c r="C15" s="162"/>
      <c r="D15" s="136">
        <f>$C14*D14</f>
        <v>93451.920210000011</v>
      </c>
      <c r="E15" s="7">
        <f>$C14*E14</f>
        <v>774801.374832</v>
      </c>
      <c r="F15" s="7">
        <f t="shared" ref="F15" si="10">$C14*F14</f>
        <v>326232.15782399999</v>
      </c>
      <c r="G15" s="7">
        <f t="shared" ref="G15" si="11">$C14*G14</f>
        <v>455365.72029600001</v>
      </c>
      <c r="H15" s="7">
        <f t="shared" ref="H15:O15" si="12">$C14*H14</f>
        <v>232780.23761399998</v>
      </c>
      <c r="I15" s="7">
        <f t="shared" si="12"/>
        <v>758376.49188600003</v>
      </c>
      <c r="J15" s="7">
        <f t="shared" si="12"/>
        <v>120071.55808800001</v>
      </c>
      <c r="K15" s="7">
        <f t="shared" si="12"/>
        <v>184071.96405000001</v>
      </c>
      <c r="L15" s="7">
        <f t="shared" si="12"/>
        <v>96850.171854</v>
      </c>
      <c r="M15" s="7">
        <f t="shared" si="12"/>
        <v>147257.57123999999</v>
      </c>
      <c r="N15" s="7">
        <f t="shared" si="12"/>
        <v>754411.8649680001</v>
      </c>
      <c r="O15" s="7">
        <f t="shared" si="12"/>
        <v>107044.92678600001</v>
      </c>
      <c r="P15" s="7">
        <f t="shared" ref="P15" si="13">$C14*P14</f>
        <v>0</v>
      </c>
      <c r="Q15" s="7">
        <f t="shared" ref="Q15" si="14">$C14*Q14</f>
        <v>218620.85576400004</v>
      </c>
      <c r="R15" s="7">
        <f t="shared" ref="R15:AB15" si="15">$C14*R14</f>
        <v>107611.30206</v>
      </c>
      <c r="S15" s="7">
        <f t="shared" si="15"/>
        <v>23787.761508</v>
      </c>
      <c r="T15" s="7">
        <f t="shared" si="15"/>
        <v>305842.64796000003</v>
      </c>
      <c r="U15" s="7">
        <f t="shared" si="15"/>
        <v>100814.79877200001</v>
      </c>
      <c r="V15" s="7">
        <f t="shared" si="15"/>
        <v>207859.72555800003</v>
      </c>
      <c r="W15" s="7">
        <f t="shared" si="15"/>
        <v>267329.12932800001</v>
      </c>
      <c r="X15" s="7">
        <f t="shared" si="15"/>
        <v>361913.800086</v>
      </c>
      <c r="Y15" s="7">
        <f t="shared" si="15"/>
        <v>14725.757124</v>
      </c>
      <c r="Z15" s="7">
        <f t="shared" si="15"/>
        <v>0</v>
      </c>
      <c r="AA15" s="7">
        <f t="shared" si="15"/>
        <v>4531.0021920000008</v>
      </c>
      <c r="AB15" s="7">
        <f t="shared" si="15"/>
        <v>0</v>
      </c>
      <c r="AC15" s="67"/>
      <c r="AD15" s="55"/>
    </row>
    <row r="16" spans="1:30" s="52" customFormat="1">
      <c r="A16" s="98" t="s">
        <v>36</v>
      </c>
      <c r="B16" s="139"/>
      <c r="C16" s="16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8" t="s">
        <v>37</v>
      </c>
      <c r="B17" s="139"/>
      <c r="C17" s="16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8" t="s">
        <v>38</v>
      </c>
      <c r="B18" s="139"/>
      <c r="C18" s="16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7" t="s">
        <v>39</v>
      </c>
      <c r="B19" s="140"/>
      <c r="C19" s="16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8" t="s">
        <v>398</v>
      </c>
      <c r="B20" s="219">
        <f>B14*0</f>
        <v>0</v>
      </c>
      <c r="C20" s="220">
        <f t="shared" si="3"/>
        <v>0</v>
      </c>
      <c r="D20" s="42"/>
      <c r="E20" s="42"/>
      <c r="F20" s="42"/>
      <c r="G20" s="42"/>
      <c r="H20" s="42">
        <v>7.6100000000000001E-2</v>
      </c>
      <c r="I20" s="42"/>
      <c r="J20" s="42"/>
      <c r="K20" s="42"/>
      <c r="L20" s="42"/>
      <c r="M20" s="42"/>
      <c r="N20" s="42">
        <v>0.80369999999999997</v>
      </c>
      <c r="O20" s="42"/>
      <c r="P20" s="42"/>
      <c r="Q20" s="42"/>
      <c r="R20" s="42"/>
      <c r="S20" s="42"/>
      <c r="T20" s="42"/>
      <c r="U20" s="42"/>
      <c r="V20" s="42">
        <v>0.1202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8"/>
      <c r="B21" s="12"/>
      <c r="C21" s="162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8" t="s">
        <v>399</v>
      </c>
      <c r="B22" s="219">
        <f>B14*0.04781</f>
        <v>3249408.2231880501</v>
      </c>
      <c r="C22" s="220">
        <f t="shared" si="3"/>
        <v>270784.02</v>
      </c>
      <c r="D22" s="42"/>
      <c r="E22" s="42"/>
      <c r="F22" s="42">
        <v>2.4899999999999999E-2</v>
      </c>
      <c r="G22" s="42"/>
      <c r="H22" s="42">
        <v>7.4200000000000002E-2</v>
      </c>
      <c r="I22" s="42"/>
      <c r="J22" s="42"/>
      <c r="K22" s="42"/>
      <c r="L22" s="42"/>
      <c r="M22" s="42"/>
      <c r="N22" s="20">
        <v>0.78369999999999995</v>
      </c>
      <c r="O22" s="7"/>
      <c r="P22" s="7"/>
      <c r="Q22" s="7"/>
      <c r="R22" s="7"/>
      <c r="S22" s="7"/>
      <c r="T22" s="7"/>
      <c r="U22" s="7"/>
      <c r="V22" s="20">
        <v>0.1172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8"/>
      <c r="B23" s="12"/>
      <c r="C23" s="162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6742.5220980000004</v>
      </c>
      <c r="G23" s="7">
        <f t="shared" si="20"/>
        <v>0</v>
      </c>
      <c r="H23" s="7">
        <f t="shared" si="20"/>
        <v>20092.174284000001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212213.43647399999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31735.887144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8" t="s">
        <v>400</v>
      </c>
      <c r="B24" s="219">
        <f>B14*0.22091</f>
        <v>15014155.41904355</v>
      </c>
      <c r="C24" s="220">
        <f t="shared" si="3"/>
        <v>1251179.6200000001</v>
      </c>
      <c r="D24" s="42"/>
      <c r="E24" s="42"/>
      <c r="F24" s="42">
        <v>0.28939999999999999</v>
      </c>
      <c r="G24" s="42"/>
      <c r="H24" s="42">
        <v>0.13780000000000001</v>
      </c>
      <c r="I24" s="42"/>
      <c r="J24" s="42"/>
      <c r="K24" s="42"/>
      <c r="L24" s="42"/>
      <c r="M24" s="42"/>
      <c r="N24" s="42">
        <v>0.32179999999999997</v>
      </c>
      <c r="O24" s="42"/>
      <c r="P24" s="42"/>
      <c r="Q24" s="42"/>
      <c r="R24" s="42"/>
      <c r="S24" s="42"/>
      <c r="T24" s="42"/>
      <c r="U24" s="42"/>
      <c r="V24" s="42">
        <v>0.251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8"/>
      <c r="B25" s="12"/>
      <c r="C25" s="162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362091.38202800002</v>
      </c>
      <c r="G25" s="7">
        <f t="shared" si="22"/>
        <v>0</v>
      </c>
      <c r="H25" s="7">
        <f t="shared" si="22"/>
        <v>172412.55163600002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402629.601716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314046.08462000004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8" t="s">
        <v>401</v>
      </c>
      <c r="B26" s="219">
        <f>B14*0.64662</f>
        <v>43947549.577031098</v>
      </c>
      <c r="C26" s="220">
        <f t="shared" si="3"/>
        <v>3662295.8</v>
      </c>
      <c r="D26" s="42"/>
      <c r="E26" s="42"/>
      <c r="F26" s="42">
        <v>0.22570000000000001</v>
      </c>
      <c r="G26" s="42"/>
      <c r="H26" s="42">
        <v>7.2700000000000001E-2</v>
      </c>
      <c r="I26" s="42"/>
      <c r="J26" s="42"/>
      <c r="K26" s="42"/>
      <c r="L26" s="42"/>
      <c r="M26" s="42"/>
      <c r="N26" s="42">
        <v>0.56769999999999998</v>
      </c>
      <c r="O26" s="42"/>
      <c r="P26" s="42"/>
      <c r="Q26" s="42"/>
      <c r="R26" s="42"/>
      <c r="S26" s="42"/>
      <c r="T26" s="42"/>
      <c r="U26" s="42"/>
      <c r="V26" s="42">
        <v>0.13389999999999999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8"/>
      <c r="B27" s="12"/>
      <c r="C27" s="162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826580.16206</v>
      </c>
      <c r="G27" s="7">
        <f t="shared" si="24"/>
        <v>0</v>
      </c>
      <c r="H27" s="7">
        <f t="shared" si="24"/>
        <v>266248.90466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2079085.3256599999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490381.40761999995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8" t="s">
        <v>402</v>
      </c>
      <c r="B28" s="219">
        <f>B14*0.06245</f>
        <v>4244416.3049172498</v>
      </c>
      <c r="C28" s="220">
        <f t="shared" si="3"/>
        <v>353701.36</v>
      </c>
      <c r="D28" s="42"/>
      <c r="E28" s="42"/>
      <c r="F28" s="42">
        <v>0.28939999999999999</v>
      </c>
      <c r="G28" s="42"/>
      <c r="H28" s="42">
        <v>0.13780000000000001</v>
      </c>
      <c r="I28" s="42"/>
      <c r="J28" s="42"/>
      <c r="K28" s="42"/>
      <c r="L28" s="42"/>
      <c r="M28" s="42"/>
      <c r="N28" s="42">
        <v>0.32179999999999997</v>
      </c>
      <c r="O28" s="42"/>
      <c r="P28" s="42"/>
      <c r="Q28" s="42"/>
      <c r="R28" s="42"/>
      <c r="S28" s="42"/>
      <c r="T28" s="42"/>
      <c r="U28" s="42"/>
      <c r="V28" s="42">
        <v>0.251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8"/>
      <c r="B29" s="12"/>
      <c r="C29" s="162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102361.17358399999</v>
      </c>
      <c r="G29" s="7">
        <f t="shared" si="26"/>
        <v>0</v>
      </c>
      <c r="H29" s="7">
        <f t="shared" si="26"/>
        <v>48740.047407999999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113821.09764799998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88779.041360000003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8" t="s">
        <v>403</v>
      </c>
      <c r="B30" s="219">
        <f>B14*0.02221</f>
        <v>1509503.3808200501</v>
      </c>
      <c r="C30" s="220">
        <f t="shared" si="3"/>
        <v>125791.95</v>
      </c>
      <c r="D30" s="42"/>
      <c r="E30" s="42"/>
      <c r="F30" s="42">
        <v>0.22570000000000001</v>
      </c>
      <c r="G30" s="42"/>
      <c r="H30" s="42">
        <v>7.2700000000000001E-2</v>
      </c>
      <c r="I30" s="42"/>
      <c r="J30" s="42"/>
      <c r="K30" s="42"/>
      <c r="L30" s="42"/>
      <c r="M30" s="42"/>
      <c r="N30" s="42">
        <v>0.56769999999999998</v>
      </c>
      <c r="O30" s="42"/>
      <c r="P30" s="42"/>
      <c r="Q30" s="42"/>
      <c r="R30" s="42"/>
      <c r="S30" s="42"/>
      <c r="T30" s="42"/>
      <c r="U30" s="42"/>
      <c r="V30" s="42">
        <v>0.13389999999999999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8"/>
      <c r="B31" s="12"/>
      <c r="C31" s="162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28391.243115000001</v>
      </c>
      <c r="G31" s="7">
        <f t="shared" si="28"/>
        <v>0</v>
      </c>
      <c r="H31" s="7">
        <f t="shared" si="28"/>
        <v>9145.0747649999994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71412.090014999994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16843.542104999997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6" t="s">
        <v>40</v>
      </c>
      <c r="B32" s="219">
        <v>223035.74293327218</v>
      </c>
      <c r="C32" s="220">
        <f t="shared" si="3"/>
        <v>18586.310000000001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7"/>
      <c r="B33" s="12"/>
      <c r="C33" s="162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18586.310000000001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6" t="s">
        <v>41</v>
      </c>
      <c r="B34" s="219">
        <v>901212.3190647458</v>
      </c>
      <c r="C34" s="220">
        <f t="shared" si="3"/>
        <v>75101.03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7"/>
      <c r="B35" s="12"/>
      <c r="C35" s="162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59449.975348</v>
      </c>
      <c r="G35" s="6">
        <f t="shared" si="34"/>
        <v>0</v>
      </c>
      <c r="H35" s="6">
        <f t="shared" si="34"/>
        <v>2711.147183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645.86885800000005</v>
      </c>
      <c r="N35" s="6">
        <f t="shared" si="34"/>
        <v>8824.3710249999986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503.17690099999999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2966.4906849999998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6" t="s">
        <v>42</v>
      </c>
      <c r="B36" s="219">
        <f>670961.43/2</f>
        <v>335480.71500000003</v>
      </c>
      <c r="C36" s="220">
        <f t="shared" si="3"/>
        <v>27956.73</v>
      </c>
      <c r="D36" s="38">
        <v>1.6500000000000001E-2</v>
      </c>
      <c r="E36" s="38">
        <v>0.1368</v>
      </c>
      <c r="F36" s="38">
        <v>5.7599999999999998E-2</v>
      </c>
      <c r="G36" s="38">
        <v>8.0399999999999999E-2</v>
      </c>
      <c r="H36" s="38">
        <v>4.1099999999999998E-2</v>
      </c>
      <c r="I36" s="38">
        <v>0.13389999999999999</v>
      </c>
      <c r="J36" s="38">
        <v>2.12E-2</v>
      </c>
      <c r="K36" s="38">
        <v>3.2500000000000001E-2</v>
      </c>
      <c r="L36" s="38">
        <v>1.7100000000000001E-2</v>
      </c>
      <c r="M36" s="38">
        <v>2.5999999999999999E-2</v>
      </c>
      <c r="N36" s="38">
        <v>0.13320000000000001</v>
      </c>
      <c r="O36" s="38">
        <v>1.89E-2</v>
      </c>
      <c r="P36" s="38">
        <v>0</v>
      </c>
      <c r="Q36" s="38">
        <v>3.8600000000000002E-2</v>
      </c>
      <c r="R36" s="38">
        <v>1.9E-2</v>
      </c>
      <c r="S36" s="38">
        <v>4.1999999999999997E-3</v>
      </c>
      <c r="T36" s="38">
        <v>5.3999999999999999E-2</v>
      </c>
      <c r="U36" s="38">
        <v>1.78E-2</v>
      </c>
      <c r="V36" s="38">
        <v>3.6700000000000003E-2</v>
      </c>
      <c r="W36" s="38">
        <v>4.7199999999999999E-2</v>
      </c>
      <c r="X36" s="38">
        <v>6.3899999999999998E-2</v>
      </c>
      <c r="Y36" s="38">
        <v>2.5999999999999999E-3</v>
      </c>
      <c r="Z36" s="5">
        <v>0</v>
      </c>
      <c r="AA36" s="5">
        <v>8.0000000000000004E-4</v>
      </c>
      <c r="AB36" s="5">
        <v>0</v>
      </c>
      <c r="AC36" s="67"/>
      <c r="AD36" s="55"/>
    </row>
    <row r="37" spans="1:30" s="52" customFormat="1">
      <c r="A37" s="97"/>
      <c r="B37" s="12"/>
      <c r="C37" s="162"/>
      <c r="D37" s="6">
        <f t="shared" ref="D37" si="35">$C36*D36</f>
        <v>461.286045</v>
      </c>
      <c r="E37" s="6">
        <f t="shared" ref="E37" si="36">$C36*E36</f>
        <v>3824.4806640000002</v>
      </c>
      <c r="F37" s="6">
        <f t="shared" ref="F37:O37" si="37">$C36*F36</f>
        <v>1610.307648</v>
      </c>
      <c r="G37" s="6">
        <f t="shared" si="37"/>
        <v>2247.7210919999998</v>
      </c>
      <c r="H37" s="6">
        <f t="shared" si="37"/>
        <v>1149.0216029999999</v>
      </c>
      <c r="I37" s="6">
        <f t="shared" si="37"/>
        <v>3743.4061469999997</v>
      </c>
      <c r="J37" s="6">
        <f t="shared" si="37"/>
        <v>592.68267600000001</v>
      </c>
      <c r="K37" s="6">
        <f t="shared" si="37"/>
        <v>908.59372500000006</v>
      </c>
      <c r="L37" s="6">
        <f t="shared" si="37"/>
        <v>478.06008300000002</v>
      </c>
      <c r="M37" s="6">
        <f t="shared" si="37"/>
        <v>726.87497999999994</v>
      </c>
      <c r="N37" s="6">
        <f t="shared" si="37"/>
        <v>3723.8364360000005</v>
      </c>
      <c r="O37" s="6">
        <f t="shared" si="37"/>
        <v>528.38219700000002</v>
      </c>
      <c r="P37" s="6">
        <f t="shared" ref="P37" si="38">$C36*P36</f>
        <v>0</v>
      </c>
      <c r="Q37" s="6">
        <f t="shared" ref="Q37" si="39">$C36*Q36</f>
        <v>1079.129778</v>
      </c>
      <c r="R37" s="6">
        <f t="shared" ref="R37:AB37" si="40">$C36*R36</f>
        <v>531.17786999999998</v>
      </c>
      <c r="S37" s="6">
        <f t="shared" si="40"/>
        <v>117.41826599999999</v>
      </c>
      <c r="T37" s="6">
        <f t="shared" si="40"/>
        <v>1509.6634199999999</v>
      </c>
      <c r="U37" s="6">
        <f t="shared" si="40"/>
        <v>497.629794</v>
      </c>
      <c r="V37" s="6">
        <f t="shared" si="40"/>
        <v>1026.0119910000001</v>
      </c>
      <c r="W37" s="6">
        <f t="shared" si="40"/>
        <v>1319.557656</v>
      </c>
      <c r="X37" s="6">
        <f t="shared" si="40"/>
        <v>1786.4350469999999</v>
      </c>
      <c r="Y37" s="6">
        <f t="shared" si="40"/>
        <v>72.687497999999991</v>
      </c>
      <c r="Z37" s="6">
        <f t="shared" si="40"/>
        <v>0</v>
      </c>
      <c r="AA37" s="6">
        <f t="shared" si="40"/>
        <v>22.365384000000002</v>
      </c>
      <c r="AB37" s="6">
        <f t="shared" si="40"/>
        <v>0</v>
      </c>
      <c r="AC37" s="67"/>
      <c r="AD37" s="55"/>
    </row>
    <row r="38" spans="1:30" s="52" customFormat="1">
      <c r="A38" s="98" t="s">
        <v>404</v>
      </c>
      <c r="B38" s="219">
        <f>670961.43/2</f>
        <v>335480.71500000003</v>
      </c>
      <c r="C38" s="220">
        <f t="shared" si="3"/>
        <v>27956.73</v>
      </c>
      <c r="D38" s="42"/>
      <c r="E38" s="42"/>
      <c r="F38" s="42">
        <v>0.22570000000000001</v>
      </c>
      <c r="G38" s="42"/>
      <c r="H38" s="42">
        <v>7.2700000000000001E-2</v>
      </c>
      <c r="I38" s="42"/>
      <c r="J38" s="42"/>
      <c r="K38" s="42"/>
      <c r="L38" s="42"/>
      <c r="M38" s="42"/>
      <c r="N38" s="42">
        <v>0.56769999999999998</v>
      </c>
      <c r="O38" s="42"/>
      <c r="P38" s="42"/>
      <c r="Q38" s="42"/>
      <c r="R38" s="42"/>
      <c r="S38" s="42"/>
      <c r="T38" s="42"/>
      <c r="U38" s="42"/>
      <c r="V38" s="42">
        <v>0.13389999999999999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8"/>
      <c r="B39" s="12"/>
      <c r="C39" s="162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6309.8339610000003</v>
      </c>
      <c r="G39" s="7">
        <f t="shared" si="43"/>
        <v>0</v>
      </c>
      <c r="H39" s="7">
        <f t="shared" si="43"/>
        <v>2032.4542710000001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15871.035620999999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3743.4061469999997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6" t="s">
        <v>43</v>
      </c>
      <c r="B40" s="219">
        <v>977799.0419173839</v>
      </c>
      <c r="C40" s="220">
        <f t="shared" si="3"/>
        <v>81483.25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7"/>
      <c r="B41" s="12"/>
      <c r="C41" s="162"/>
      <c r="D41" s="6"/>
      <c r="E41" s="6"/>
      <c r="F41" s="6">
        <f t="shared" ref="F41" si="44">$C40*F40</f>
        <v>41540.16085</v>
      </c>
      <c r="G41" s="6">
        <f t="shared" ref="G41" si="45">$C40*G40</f>
        <v>0</v>
      </c>
      <c r="H41" s="6">
        <f t="shared" ref="H41:AB41" si="46">$C40*H40</f>
        <v>10935.052150000001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1654.1099749999998</v>
      </c>
      <c r="N41" s="6">
        <f t="shared" si="46"/>
        <v>11815.071249999999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1165.2104750000001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14373.6453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6" t="s">
        <v>44</v>
      </c>
      <c r="B42" s="219">
        <f>4463108.87/2</f>
        <v>2231554.4350000001</v>
      </c>
      <c r="C42" s="220">
        <f t="shared" si="3"/>
        <v>185962.87</v>
      </c>
      <c r="D42" s="38">
        <v>1.6500000000000001E-2</v>
      </c>
      <c r="E42" s="38">
        <v>0.1368</v>
      </c>
      <c r="F42" s="38">
        <v>5.7599999999999998E-2</v>
      </c>
      <c r="G42" s="38">
        <v>8.0399999999999999E-2</v>
      </c>
      <c r="H42" s="38">
        <v>4.1099999999999998E-2</v>
      </c>
      <c r="I42" s="38">
        <v>0.13389999999999999</v>
      </c>
      <c r="J42" s="38">
        <v>2.12E-2</v>
      </c>
      <c r="K42" s="38">
        <v>3.2500000000000001E-2</v>
      </c>
      <c r="L42" s="38">
        <v>1.7100000000000001E-2</v>
      </c>
      <c r="M42" s="38">
        <v>2.5999999999999999E-2</v>
      </c>
      <c r="N42" s="38">
        <v>0.13320000000000001</v>
      </c>
      <c r="O42" s="38">
        <v>1.89E-2</v>
      </c>
      <c r="P42" s="38">
        <v>0</v>
      </c>
      <c r="Q42" s="38">
        <v>3.8600000000000002E-2</v>
      </c>
      <c r="R42" s="38">
        <v>1.9E-2</v>
      </c>
      <c r="S42" s="38">
        <v>4.1999999999999997E-3</v>
      </c>
      <c r="T42" s="38">
        <v>5.3999999999999999E-2</v>
      </c>
      <c r="U42" s="38">
        <v>1.78E-2</v>
      </c>
      <c r="V42" s="38">
        <v>3.6700000000000003E-2</v>
      </c>
      <c r="W42" s="38">
        <v>4.7199999999999999E-2</v>
      </c>
      <c r="X42" s="38">
        <v>6.3899999999999998E-2</v>
      </c>
      <c r="Y42" s="38">
        <v>2.5999999999999999E-3</v>
      </c>
      <c r="Z42" s="5">
        <v>0</v>
      </c>
      <c r="AA42" s="5">
        <v>8.0000000000000004E-4</v>
      </c>
      <c r="AB42" s="5">
        <v>0</v>
      </c>
      <c r="AC42" s="67"/>
      <c r="AD42" s="55"/>
    </row>
    <row r="43" spans="1:30" s="52" customFormat="1">
      <c r="A43" s="97"/>
      <c r="B43" s="12"/>
      <c r="C43" s="162"/>
      <c r="D43" s="6">
        <f t="shared" ref="D43" si="47">$C42*D42</f>
        <v>3068.3873549999998</v>
      </c>
      <c r="E43" s="6">
        <f t="shared" ref="E43" si="48">$C42*E42</f>
        <v>25439.720615999999</v>
      </c>
      <c r="F43" s="6">
        <f t="shared" ref="F43:O43" si="49">$C42*F42</f>
        <v>10711.461311999999</v>
      </c>
      <c r="G43" s="6">
        <f t="shared" si="49"/>
        <v>14951.414747999999</v>
      </c>
      <c r="H43" s="6">
        <f t="shared" si="49"/>
        <v>7643.0739569999996</v>
      </c>
      <c r="I43" s="6">
        <f t="shared" si="49"/>
        <v>24900.428292999997</v>
      </c>
      <c r="J43" s="6">
        <f t="shared" si="49"/>
        <v>3942.412844</v>
      </c>
      <c r="K43" s="6">
        <f t="shared" si="49"/>
        <v>6043.793275</v>
      </c>
      <c r="L43" s="6">
        <f t="shared" si="49"/>
        <v>3179.9650769999998</v>
      </c>
      <c r="M43" s="6">
        <f t="shared" si="49"/>
        <v>4835.0346199999994</v>
      </c>
      <c r="N43" s="6">
        <f t="shared" si="49"/>
        <v>24770.254284000002</v>
      </c>
      <c r="O43" s="6">
        <f t="shared" si="49"/>
        <v>3514.6982429999998</v>
      </c>
      <c r="P43" s="6">
        <f t="shared" ref="P43" si="50">$C42*P42</f>
        <v>0</v>
      </c>
      <c r="Q43" s="6">
        <f t="shared" ref="Q43" si="51">$C42*Q42</f>
        <v>7178.1667820000002</v>
      </c>
      <c r="R43" s="6">
        <f t="shared" ref="R43:AB43" si="52">$C42*R42</f>
        <v>3533.2945299999997</v>
      </c>
      <c r="S43" s="6">
        <f t="shared" si="52"/>
        <v>781.04405399999996</v>
      </c>
      <c r="T43" s="6">
        <f t="shared" si="52"/>
        <v>10041.994979999999</v>
      </c>
      <c r="U43" s="6">
        <f t="shared" si="52"/>
        <v>3310.1390859999997</v>
      </c>
      <c r="V43" s="6">
        <f t="shared" si="52"/>
        <v>6824.8373290000009</v>
      </c>
      <c r="W43" s="6">
        <f t="shared" si="52"/>
        <v>8777.4474639999989</v>
      </c>
      <c r="X43" s="6">
        <f t="shared" si="52"/>
        <v>11883.027393</v>
      </c>
      <c r="Y43" s="6">
        <f t="shared" si="52"/>
        <v>483.50346199999996</v>
      </c>
      <c r="Z43" s="6">
        <f t="shared" si="52"/>
        <v>0</v>
      </c>
      <c r="AA43" s="6">
        <f t="shared" si="52"/>
        <v>148.770296</v>
      </c>
      <c r="AB43" s="6">
        <f t="shared" si="52"/>
        <v>0</v>
      </c>
      <c r="AC43" s="67"/>
      <c r="AD43" s="55"/>
    </row>
    <row r="44" spans="1:30" s="52" customFormat="1">
      <c r="A44" s="98" t="s">
        <v>405</v>
      </c>
      <c r="B44" s="219">
        <f>4463108.87/2</f>
        <v>2231554.4350000001</v>
      </c>
      <c r="C44" s="220">
        <f t="shared" si="3"/>
        <v>185962.87</v>
      </c>
      <c r="D44" s="42"/>
      <c r="E44" s="42">
        <v>1.2999999999999999E-3</v>
      </c>
      <c r="F44" s="42">
        <v>1.2999999999999999E-3</v>
      </c>
      <c r="G44" s="42"/>
      <c r="H44" s="42">
        <v>0.1593</v>
      </c>
      <c r="I44" s="42"/>
      <c r="J44" s="42">
        <v>4.0000000000000002E-4</v>
      </c>
      <c r="K44" s="42">
        <v>5.9999999999999995E-4</v>
      </c>
      <c r="L44" s="42"/>
      <c r="M44" s="42"/>
      <c r="N44" s="42">
        <v>0.64900000000000002</v>
      </c>
      <c r="O44" s="42">
        <v>2.0000000000000001E-4</v>
      </c>
      <c r="P44" s="42"/>
      <c r="Q44" s="42"/>
      <c r="R44" s="42"/>
      <c r="S44" s="42"/>
      <c r="T44" s="42"/>
      <c r="U44" s="42"/>
      <c r="V44" s="42">
        <v>0.18790000000000001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8"/>
      <c r="B45" s="12"/>
      <c r="C45" s="162"/>
      <c r="D45" s="7">
        <f t="shared" ref="D45" si="53">$C44*D44</f>
        <v>0</v>
      </c>
      <c r="E45" s="7">
        <f t="shared" ref="E45" si="54">$C44*E44</f>
        <v>241.75173099999998</v>
      </c>
      <c r="F45" s="7">
        <f t="shared" ref="F45:AB45" si="55">$C44*F44</f>
        <v>241.75173099999998</v>
      </c>
      <c r="G45" s="7">
        <f t="shared" si="55"/>
        <v>0</v>
      </c>
      <c r="H45" s="7">
        <f t="shared" si="55"/>
        <v>29623.885190999998</v>
      </c>
      <c r="I45" s="7">
        <f t="shared" si="55"/>
        <v>0</v>
      </c>
      <c r="J45" s="7">
        <f t="shared" si="55"/>
        <v>74.385148000000001</v>
      </c>
      <c r="K45" s="7">
        <f t="shared" si="55"/>
        <v>111.57772199999999</v>
      </c>
      <c r="L45" s="7">
        <f t="shared" si="55"/>
        <v>0</v>
      </c>
      <c r="M45" s="7">
        <f t="shared" si="55"/>
        <v>0</v>
      </c>
      <c r="N45" s="7">
        <f t="shared" si="55"/>
        <v>120689.90263</v>
      </c>
      <c r="O45" s="7">
        <f t="shared" si="55"/>
        <v>37.192574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34942.423273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6" t="s">
        <v>45</v>
      </c>
      <c r="B46" s="219">
        <v>600408.02252613718</v>
      </c>
      <c r="C46" s="220">
        <f t="shared" si="3"/>
        <v>50034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7"/>
      <c r="B47" s="12"/>
      <c r="C47" s="162"/>
      <c r="D47" s="6">
        <f t="shared" ref="D47" si="56">$C46*D46</f>
        <v>925.62899999999991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10752.3066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1956.3294000000001</v>
      </c>
      <c r="N47" s="6">
        <f t="shared" si="58"/>
        <v>14439.812400000001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1486.0098</v>
      </c>
      <c r="S47" s="6">
        <f t="shared" si="58"/>
        <v>0</v>
      </c>
      <c r="T47" s="6">
        <f t="shared" si="58"/>
        <v>2866.9481999999998</v>
      </c>
      <c r="U47" s="6">
        <f t="shared" si="58"/>
        <v>0</v>
      </c>
      <c r="V47" s="6">
        <f t="shared" si="58"/>
        <v>17606.964599999999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6" t="s">
        <v>46</v>
      </c>
      <c r="B48" s="219">
        <v>583951.8038478872</v>
      </c>
      <c r="C48" s="220">
        <f t="shared" si="3"/>
        <v>48662.65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7"/>
      <c r="B49" s="12"/>
      <c r="C49" s="162"/>
      <c r="D49" s="6">
        <f t="shared" ref="D49" si="59">$C48*D48</f>
        <v>905.12528999999995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10462.46975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1902.7096150000002</v>
      </c>
      <c r="N49" s="6">
        <f t="shared" si="61"/>
        <v>14024.57573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1445.2807050000001</v>
      </c>
      <c r="S49" s="6">
        <f t="shared" si="61"/>
        <v>0</v>
      </c>
      <c r="T49" s="6">
        <f t="shared" si="61"/>
        <v>2793.2361100000003</v>
      </c>
      <c r="U49" s="6">
        <f t="shared" si="61"/>
        <v>0</v>
      </c>
      <c r="V49" s="6">
        <f t="shared" si="61"/>
        <v>17129.252799999998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6" t="s">
        <v>47</v>
      </c>
      <c r="B50" s="219">
        <v>634099.72022295871</v>
      </c>
      <c r="C50" s="220">
        <f t="shared" si="3"/>
        <v>52841.64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7"/>
      <c r="B51" s="12"/>
      <c r="C51" s="162"/>
      <c r="D51" s="6">
        <f t="shared" ref="D51" si="62">$C50*D50</f>
        <v>977.57033999999999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11355.668436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2060.8239600000002</v>
      </c>
      <c r="N51" s="6">
        <f t="shared" si="64"/>
        <v>15234.244811999999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1574.6808719999999</v>
      </c>
      <c r="S51" s="6">
        <f t="shared" si="64"/>
        <v>0</v>
      </c>
      <c r="T51" s="6">
        <f t="shared" si="64"/>
        <v>3038.3942999999999</v>
      </c>
      <c r="U51" s="6">
        <f t="shared" si="64"/>
        <v>0</v>
      </c>
      <c r="V51" s="6">
        <f t="shared" si="64"/>
        <v>18600.257279999998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6" t="s">
        <v>48</v>
      </c>
      <c r="B52" s="219">
        <v>1015091.2828603131</v>
      </c>
      <c r="C52" s="220">
        <f t="shared" si="3"/>
        <v>84590.94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7"/>
      <c r="B53" s="12"/>
      <c r="C53" s="162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62901.822984000006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2309.3326620000003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19379.784353999999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6" t="s">
        <v>49</v>
      </c>
      <c r="B54" s="219">
        <v>262000.12694266206</v>
      </c>
      <c r="C54" s="220">
        <f t="shared" si="3"/>
        <v>21833.34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7"/>
      <c r="B55" s="12"/>
      <c r="C55" s="162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21833.34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6" t="s">
        <v>155</v>
      </c>
      <c r="B56" s="219">
        <v>-327558.48391395737</v>
      </c>
      <c r="C56" s="220">
        <f t="shared" si="3"/>
        <v>-27296.54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7"/>
      <c r="B57" s="12"/>
      <c r="C57" s="162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-27296.54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6" t="s">
        <v>156</v>
      </c>
      <c r="B58" s="219">
        <v>98338.667701638129</v>
      </c>
      <c r="C58" s="220">
        <f t="shared" si="3"/>
        <v>8194.89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7"/>
      <c r="B59" s="12"/>
      <c r="C59" s="162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8194.89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6" t="s">
        <v>328</v>
      </c>
      <c r="B60" s="219">
        <f>3002072.09*0.9546</f>
        <v>2865778.0171139999</v>
      </c>
      <c r="C60" s="220">
        <f t="shared" si="3"/>
        <v>238814.83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8"/>
      <c r="B61" s="12"/>
      <c r="C61" s="162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233274.32594399998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2292.6223679999998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2603.081647</v>
      </c>
      <c r="V61" s="39">
        <f t="shared" si="79"/>
        <v>0</v>
      </c>
      <c r="W61" s="39">
        <f t="shared" si="79"/>
        <v>0</v>
      </c>
      <c r="X61" s="39">
        <f t="shared" si="79"/>
        <v>597.03707499999996</v>
      </c>
      <c r="Y61" s="39">
        <f t="shared" si="79"/>
        <v>23.881482999999999</v>
      </c>
      <c r="Z61" s="39">
        <f t="shared" si="79"/>
        <v>23.881482999999999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6" t="s">
        <v>329</v>
      </c>
      <c r="B62" s="219">
        <f>3002072.09*0</f>
        <v>0</v>
      </c>
      <c r="C62" s="220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8"/>
      <c r="B63" s="12"/>
      <c r="C63" s="162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9" t="s">
        <v>304</v>
      </c>
      <c r="B64" s="219">
        <f>3002072.09*0.0454</f>
        <v>136294.07288600001</v>
      </c>
      <c r="C64" s="220">
        <f t="shared" si="3"/>
        <v>11357.84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100"/>
      <c r="B65" s="32"/>
      <c r="C65" s="162"/>
      <c r="D65" s="39">
        <f>$C64*D64</f>
        <v>0</v>
      </c>
      <c r="E65" s="39">
        <f>$C64*E64</f>
        <v>0</v>
      </c>
      <c r="F65" s="39">
        <f>$C64*F64</f>
        <v>11357.84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6" t="s">
        <v>157</v>
      </c>
      <c r="B66" s="219">
        <v>55109.056301712422</v>
      </c>
      <c r="C66" s="220">
        <f t="shared" si="3"/>
        <v>4592.42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7"/>
      <c r="B67" s="12"/>
      <c r="C67" s="162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4592.42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6" t="s">
        <v>158</v>
      </c>
      <c r="B68" s="219">
        <v>-2392649.3196373996</v>
      </c>
      <c r="C68" s="220">
        <f t="shared" si="3"/>
        <v>-199387.44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7"/>
      <c r="B69" s="12"/>
      <c r="C69" s="162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-199387.44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6" t="s">
        <v>159</v>
      </c>
      <c r="B70" s="219">
        <v>150929.53854543867</v>
      </c>
      <c r="C70" s="220">
        <f t="shared" si="3"/>
        <v>12577.46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7"/>
      <c r="B71" s="12"/>
      <c r="C71" s="162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12577.46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6" t="s">
        <v>160</v>
      </c>
      <c r="B72" s="219">
        <v>222896.02485210579</v>
      </c>
      <c r="C72" s="220">
        <f t="shared" si="3"/>
        <v>18574.669999999998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7"/>
      <c r="B73" s="12"/>
      <c r="C73" s="162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18574.669999999998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6" t="s">
        <v>161</v>
      </c>
      <c r="B74" s="219">
        <v>269606.0439540596</v>
      </c>
      <c r="C74" s="220">
        <f t="shared" ref="C74:C136" si="98">ROUND(B74/12,2)</f>
        <v>22467.17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7"/>
      <c r="B75" s="12"/>
      <c r="C75" s="162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22467.17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6" t="s">
        <v>162</v>
      </c>
      <c r="B76" s="219">
        <v>113301.52790716557</v>
      </c>
      <c r="C76" s="220">
        <f t="shared" si="98"/>
        <v>9441.7900000000009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7"/>
      <c r="B77" s="12"/>
      <c r="C77" s="162"/>
      <c r="D77" s="39">
        <f t="shared" ref="D77" si="102">$C76*D76</f>
        <v>810.10558200000014</v>
      </c>
      <c r="E77" s="39">
        <f t="shared" ref="E77" si="103">$C76*E76</f>
        <v>0</v>
      </c>
      <c r="F77" s="39">
        <f t="shared" ref="F77:AB77" si="104">$C76*F76</f>
        <v>159.56625099999999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1155.6750960000002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1714.6290640000002</v>
      </c>
      <c r="R77" s="39">
        <f t="shared" si="104"/>
        <v>146.347745</v>
      </c>
      <c r="S77" s="39">
        <f t="shared" si="104"/>
        <v>167.11968300000001</v>
      </c>
      <c r="T77" s="39">
        <f t="shared" si="104"/>
        <v>2056.4218620000001</v>
      </c>
      <c r="U77" s="39">
        <f t="shared" si="104"/>
        <v>0</v>
      </c>
      <c r="V77" s="39">
        <f t="shared" si="104"/>
        <v>0</v>
      </c>
      <c r="W77" s="39">
        <f t="shared" si="104"/>
        <v>604.27456000000006</v>
      </c>
      <c r="X77" s="39">
        <f t="shared" si="104"/>
        <v>2467.1397270000002</v>
      </c>
      <c r="Y77" s="39">
        <f t="shared" si="104"/>
        <v>91.585363000000015</v>
      </c>
      <c r="Z77" s="39">
        <f t="shared" si="104"/>
        <v>68.925067000000013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6" t="s">
        <v>163</v>
      </c>
      <c r="B78" s="219">
        <v>3578333.1115322653</v>
      </c>
      <c r="C78" s="220">
        <f t="shared" si="98"/>
        <v>298194.43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7"/>
      <c r="B79" s="12"/>
      <c r="C79" s="162"/>
      <c r="D79" s="39">
        <f t="shared" ref="D79" si="105">$C78*D78</f>
        <v>11152.471682000001</v>
      </c>
      <c r="E79" s="39">
        <f t="shared" ref="E79" si="106">$C78*E78</f>
        <v>0</v>
      </c>
      <c r="F79" s="39">
        <f t="shared" ref="F79:AB79" si="107">$C78*F78</f>
        <v>18666.971318</v>
      </c>
      <c r="G79" s="39">
        <f t="shared" si="107"/>
        <v>0</v>
      </c>
      <c r="H79" s="39">
        <f t="shared" si="107"/>
        <v>50156.303125999999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954.22217599999999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37483.039851000001</v>
      </c>
      <c r="R79" s="39">
        <f t="shared" si="107"/>
        <v>20545.596227000002</v>
      </c>
      <c r="S79" s="39">
        <f t="shared" si="107"/>
        <v>5069.3053100000006</v>
      </c>
      <c r="T79" s="39">
        <f t="shared" si="107"/>
        <v>34381.817778999997</v>
      </c>
      <c r="U79" s="39">
        <f t="shared" si="107"/>
        <v>0</v>
      </c>
      <c r="V79" s="39">
        <f t="shared" si="107"/>
        <v>1640.0693649999998</v>
      </c>
      <c r="W79" s="39">
        <f t="shared" si="107"/>
        <v>45981.581105999998</v>
      </c>
      <c r="X79" s="39">
        <f t="shared" si="107"/>
        <v>61189.497035999993</v>
      </c>
      <c r="Y79" s="39">
        <f t="shared" si="107"/>
        <v>2146.9998959999998</v>
      </c>
      <c r="Z79" s="39">
        <f t="shared" si="107"/>
        <v>8826.555128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8" t="s">
        <v>164</v>
      </c>
      <c r="B80" s="219">
        <v>2693404.6048317431</v>
      </c>
      <c r="C80" s="220">
        <f t="shared" si="98"/>
        <v>224450.38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7"/>
      <c r="B81" s="12"/>
      <c r="C81" s="162"/>
      <c r="D81" s="6">
        <f>$C80*D80</f>
        <v>0</v>
      </c>
      <c r="E81" s="6">
        <f>$C80*E80</f>
        <v>0</v>
      </c>
      <c r="F81" s="6">
        <f>$C80*F80</f>
        <v>224450.38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8" t="s">
        <v>189</v>
      </c>
      <c r="B82" s="219">
        <v>3927986.97</v>
      </c>
      <c r="C82" s="220">
        <f t="shared" si="98"/>
        <v>327332.25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7"/>
      <c r="B83" s="12"/>
      <c r="C83" s="162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222127.66485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105204.58515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8" t="s">
        <v>190</v>
      </c>
      <c r="B84" s="219">
        <f>993096.41/2</f>
        <v>496548.20500000002</v>
      </c>
      <c r="C84" s="220">
        <f t="shared" si="98"/>
        <v>41379.019999999997</v>
      </c>
      <c r="D84" s="38">
        <v>1.6500000000000001E-2</v>
      </c>
      <c r="E84" s="38">
        <v>0.1368</v>
      </c>
      <c r="F84" s="38">
        <v>5.7599999999999998E-2</v>
      </c>
      <c r="G84" s="38">
        <v>8.0399999999999999E-2</v>
      </c>
      <c r="H84" s="38">
        <v>4.1099999999999998E-2</v>
      </c>
      <c r="I84" s="38">
        <v>0.13389999999999999</v>
      </c>
      <c r="J84" s="38">
        <v>2.12E-2</v>
      </c>
      <c r="K84" s="38">
        <v>3.2500000000000001E-2</v>
      </c>
      <c r="L84" s="38">
        <v>1.7100000000000001E-2</v>
      </c>
      <c r="M84" s="38">
        <v>2.5999999999999999E-2</v>
      </c>
      <c r="N84" s="38">
        <v>0.13320000000000001</v>
      </c>
      <c r="O84" s="38">
        <v>1.89E-2</v>
      </c>
      <c r="P84" s="38">
        <v>0</v>
      </c>
      <c r="Q84" s="38">
        <v>3.8600000000000002E-2</v>
      </c>
      <c r="R84" s="38">
        <v>1.9E-2</v>
      </c>
      <c r="S84" s="38">
        <v>4.1999999999999997E-3</v>
      </c>
      <c r="T84" s="38">
        <v>5.3999999999999999E-2</v>
      </c>
      <c r="U84" s="38">
        <v>1.78E-2</v>
      </c>
      <c r="V84" s="38">
        <v>3.6700000000000003E-2</v>
      </c>
      <c r="W84" s="38">
        <v>4.7199999999999999E-2</v>
      </c>
      <c r="X84" s="38">
        <v>6.3899999999999998E-2</v>
      </c>
      <c r="Y84" s="38">
        <v>2.5999999999999999E-3</v>
      </c>
      <c r="Z84" s="5">
        <v>0</v>
      </c>
      <c r="AA84" s="5">
        <v>8.0000000000000004E-4</v>
      </c>
      <c r="AB84" s="5">
        <v>0</v>
      </c>
      <c r="AC84" s="67"/>
      <c r="AD84" s="55"/>
    </row>
    <row r="85" spans="1:30" s="52" customFormat="1">
      <c r="A85" s="97"/>
      <c r="B85" s="12"/>
      <c r="C85" s="162"/>
      <c r="D85" s="6">
        <f t="shared" ref="D85" si="114">$C84*D84</f>
        <v>682.75382999999999</v>
      </c>
      <c r="E85" s="6">
        <f t="shared" ref="E85" si="115">$C84*E84</f>
        <v>5660.6499359999998</v>
      </c>
      <c r="F85" s="6">
        <f t="shared" ref="F85:O85" si="116">$C84*F84</f>
        <v>2383.4315519999996</v>
      </c>
      <c r="G85" s="6">
        <f t="shared" si="116"/>
        <v>3326.8732079999995</v>
      </c>
      <c r="H85" s="6">
        <f t="shared" si="116"/>
        <v>1700.6777219999997</v>
      </c>
      <c r="I85" s="6">
        <f t="shared" si="116"/>
        <v>5540.6507779999993</v>
      </c>
      <c r="J85" s="6">
        <f t="shared" si="116"/>
        <v>877.2352239999999</v>
      </c>
      <c r="K85" s="6">
        <f t="shared" si="116"/>
        <v>1344.8181499999998</v>
      </c>
      <c r="L85" s="6">
        <f t="shared" si="116"/>
        <v>707.58124199999997</v>
      </c>
      <c r="M85" s="6">
        <f t="shared" si="116"/>
        <v>1075.8545199999999</v>
      </c>
      <c r="N85" s="6">
        <f t="shared" si="116"/>
        <v>5511.6854640000001</v>
      </c>
      <c r="O85" s="6">
        <f t="shared" si="116"/>
        <v>782.06347799999992</v>
      </c>
      <c r="P85" s="6">
        <f t="shared" ref="P85" si="117">$C84*P84</f>
        <v>0</v>
      </c>
      <c r="Q85" s="6">
        <f t="shared" ref="Q85" si="118">$C84*Q84</f>
        <v>1597.230172</v>
      </c>
      <c r="R85" s="6">
        <f t="shared" ref="R85:AB85" si="119">$C84*R84</f>
        <v>786.20137999999997</v>
      </c>
      <c r="S85" s="6">
        <f t="shared" si="119"/>
        <v>173.79188399999998</v>
      </c>
      <c r="T85" s="6">
        <f t="shared" si="119"/>
        <v>2234.4670799999999</v>
      </c>
      <c r="U85" s="6">
        <f t="shared" si="119"/>
        <v>736.5465559999999</v>
      </c>
      <c r="V85" s="6">
        <f t="shared" si="119"/>
        <v>1518.610034</v>
      </c>
      <c r="W85" s="6">
        <f t="shared" si="119"/>
        <v>1953.0897439999999</v>
      </c>
      <c r="X85" s="6">
        <f t="shared" si="119"/>
        <v>2644.1193779999999</v>
      </c>
      <c r="Y85" s="6">
        <f t="shared" si="119"/>
        <v>107.58545199999999</v>
      </c>
      <c r="Z85" s="6">
        <f t="shared" si="119"/>
        <v>0</v>
      </c>
      <c r="AA85" s="6">
        <f t="shared" si="119"/>
        <v>33.103215999999996</v>
      </c>
      <c r="AB85" s="6">
        <f t="shared" si="119"/>
        <v>0</v>
      </c>
      <c r="AC85" s="67"/>
      <c r="AD85" s="55"/>
    </row>
    <row r="86" spans="1:30" s="52" customFormat="1">
      <c r="A86" s="98" t="s">
        <v>406</v>
      </c>
      <c r="B86" s="219">
        <f>993096.41/2</f>
        <v>496548.20500000002</v>
      </c>
      <c r="C86" s="220">
        <f t="shared" si="98"/>
        <v>41379.019999999997</v>
      </c>
      <c r="D86" s="42"/>
      <c r="E86" s="42"/>
      <c r="F86" s="42">
        <v>0.16109999999999999</v>
      </c>
      <c r="G86" s="42"/>
      <c r="H86" s="42">
        <v>0.13320000000000001</v>
      </c>
      <c r="I86" s="42"/>
      <c r="J86" s="42"/>
      <c r="K86" s="42"/>
      <c r="L86" s="42"/>
      <c r="M86" s="42"/>
      <c r="N86" s="42">
        <v>0.55420000000000003</v>
      </c>
      <c r="O86" s="42"/>
      <c r="P86" s="42"/>
      <c r="Q86" s="42"/>
      <c r="R86" s="42"/>
      <c r="S86" s="42"/>
      <c r="T86" s="42"/>
      <c r="U86" s="42"/>
      <c r="V86" s="42">
        <v>0.1515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7"/>
      <c r="B87" s="12"/>
      <c r="C87" s="162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6666.1601219999993</v>
      </c>
      <c r="G87" s="7">
        <f t="shared" si="122"/>
        <v>0</v>
      </c>
      <c r="H87" s="7">
        <f t="shared" si="122"/>
        <v>5511.6854640000001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22932.252883999998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6268.9215299999996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8" t="s">
        <v>191</v>
      </c>
      <c r="B88" s="219">
        <f>5511838.59/2</f>
        <v>2755919.2949999999</v>
      </c>
      <c r="C88" s="220">
        <f t="shared" si="98"/>
        <v>229659.94</v>
      </c>
      <c r="D88" s="38">
        <v>1.6500000000000001E-2</v>
      </c>
      <c r="E88" s="38">
        <v>0.1368</v>
      </c>
      <c r="F88" s="38">
        <v>5.7599999999999998E-2</v>
      </c>
      <c r="G88" s="38">
        <v>8.0399999999999999E-2</v>
      </c>
      <c r="H88" s="38">
        <v>4.1099999999999998E-2</v>
      </c>
      <c r="I88" s="38">
        <v>0.13389999999999999</v>
      </c>
      <c r="J88" s="38">
        <v>2.12E-2</v>
      </c>
      <c r="K88" s="38">
        <v>3.2500000000000001E-2</v>
      </c>
      <c r="L88" s="38">
        <v>1.7100000000000001E-2</v>
      </c>
      <c r="M88" s="38">
        <v>2.5999999999999999E-2</v>
      </c>
      <c r="N88" s="38">
        <v>0.13320000000000001</v>
      </c>
      <c r="O88" s="38">
        <v>1.89E-2</v>
      </c>
      <c r="P88" s="38">
        <v>0</v>
      </c>
      <c r="Q88" s="38">
        <v>3.8600000000000002E-2</v>
      </c>
      <c r="R88" s="38">
        <v>1.9E-2</v>
      </c>
      <c r="S88" s="38">
        <v>4.1999999999999997E-3</v>
      </c>
      <c r="T88" s="38">
        <v>5.3999999999999999E-2</v>
      </c>
      <c r="U88" s="38">
        <v>1.78E-2</v>
      </c>
      <c r="V88" s="38">
        <v>3.6700000000000003E-2</v>
      </c>
      <c r="W88" s="38">
        <v>4.7199999999999999E-2</v>
      </c>
      <c r="X88" s="38">
        <v>6.3899999999999998E-2</v>
      </c>
      <c r="Y88" s="38">
        <v>2.5999999999999999E-3</v>
      </c>
      <c r="Z88" s="5">
        <v>0</v>
      </c>
      <c r="AA88" s="5">
        <v>8.0000000000000004E-4</v>
      </c>
      <c r="AB88" s="5">
        <v>0</v>
      </c>
      <c r="AC88" s="67"/>
      <c r="AD88" s="55"/>
    </row>
    <row r="89" spans="1:30" s="52" customFormat="1">
      <c r="A89" s="97"/>
      <c r="B89" s="12"/>
      <c r="C89" s="162"/>
      <c r="D89" s="6">
        <f t="shared" ref="D89" si="123">$C88*D88</f>
        <v>3789.3890100000003</v>
      </c>
      <c r="E89" s="6">
        <f t="shared" ref="E89" si="124">$C88*E88</f>
        <v>31417.479792000002</v>
      </c>
      <c r="F89" s="6">
        <f t="shared" ref="F89:O89" si="125">$C88*F88</f>
        <v>13228.412543999999</v>
      </c>
      <c r="G89" s="6">
        <f t="shared" si="125"/>
        <v>18464.659176000001</v>
      </c>
      <c r="H89" s="6">
        <f t="shared" si="125"/>
        <v>9439.0235339999999</v>
      </c>
      <c r="I89" s="6">
        <f t="shared" si="125"/>
        <v>30751.465966</v>
      </c>
      <c r="J89" s="6">
        <f t="shared" si="125"/>
        <v>4868.7907279999999</v>
      </c>
      <c r="K89" s="6">
        <f t="shared" si="125"/>
        <v>7463.94805</v>
      </c>
      <c r="L89" s="6">
        <f t="shared" si="125"/>
        <v>3927.1849740000002</v>
      </c>
      <c r="M89" s="6">
        <f t="shared" si="125"/>
        <v>5971.1584400000002</v>
      </c>
      <c r="N89" s="6">
        <f t="shared" si="125"/>
        <v>30590.704008000004</v>
      </c>
      <c r="O89" s="6">
        <f t="shared" si="125"/>
        <v>4340.5728660000004</v>
      </c>
      <c r="P89" s="6">
        <f t="shared" ref="P89" si="126">$C88*P88</f>
        <v>0</v>
      </c>
      <c r="Q89" s="6">
        <f t="shared" ref="Q89" si="127">$C88*Q88</f>
        <v>8864.8736840000001</v>
      </c>
      <c r="R89" s="6">
        <f t="shared" ref="R89:AB89" si="128">$C88*R88</f>
        <v>4363.5388599999997</v>
      </c>
      <c r="S89" s="6">
        <f t="shared" si="128"/>
        <v>964.57174799999996</v>
      </c>
      <c r="T89" s="6">
        <f t="shared" si="128"/>
        <v>12401.636759999999</v>
      </c>
      <c r="U89" s="6">
        <f t="shared" si="128"/>
        <v>4087.9469319999998</v>
      </c>
      <c r="V89" s="6">
        <f t="shared" si="128"/>
        <v>8428.5197980000012</v>
      </c>
      <c r="W89" s="6">
        <f t="shared" si="128"/>
        <v>10839.949167999999</v>
      </c>
      <c r="X89" s="6">
        <f t="shared" si="128"/>
        <v>14675.270166</v>
      </c>
      <c r="Y89" s="6">
        <f t="shared" si="128"/>
        <v>597.11584399999992</v>
      </c>
      <c r="Z89" s="6">
        <f t="shared" si="128"/>
        <v>0</v>
      </c>
      <c r="AA89" s="6">
        <f t="shared" si="128"/>
        <v>183.72795200000002</v>
      </c>
      <c r="AB89" s="6">
        <f t="shared" si="128"/>
        <v>0</v>
      </c>
      <c r="AC89" s="67"/>
      <c r="AD89" s="55"/>
    </row>
    <row r="90" spans="1:30" s="52" customFormat="1">
      <c r="A90" s="98" t="s">
        <v>466</v>
      </c>
      <c r="B90" s="219">
        <f>5511838.59/2</f>
        <v>2755919.2949999999</v>
      </c>
      <c r="C90" s="220">
        <f t="shared" si="98"/>
        <v>229659.94</v>
      </c>
      <c r="D90" s="42"/>
      <c r="E90" s="42"/>
      <c r="F90" s="42"/>
      <c r="G90" s="42"/>
      <c r="H90" s="42">
        <v>0.59089999999999998</v>
      </c>
      <c r="I90" s="42"/>
      <c r="J90" s="42"/>
      <c r="K90" s="42"/>
      <c r="L90" s="42"/>
      <c r="M90" s="42">
        <v>0.16619999999999999</v>
      </c>
      <c r="N90" s="42"/>
      <c r="O90" s="42"/>
      <c r="P90" s="42"/>
      <c r="Q90" s="42"/>
      <c r="R90" s="42">
        <v>0.2429</v>
      </c>
      <c r="S90" s="42"/>
      <c r="T90" s="42">
        <v>0</v>
      </c>
      <c r="U90" s="42"/>
      <c r="V90" s="42"/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7"/>
      <c r="B91" s="12"/>
      <c r="C91" s="162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0</v>
      </c>
      <c r="G91" s="7">
        <f t="shared" si="131"/>
        <v>0</v>
      </c>
      <c r="H91" s="7">
        <f t="shared" si="131"/>
        <v>135706.05854599999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38169.482027999999</v>
      </c>
      <c r="N91" s="7">
        <f t="shared" si="131"/>
        <v>0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55784.399426000004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0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8" t="s">
        <v>318</v>
      </c>
      <c r="B92" s="219">
        <f>10126206.16/2</f>
        <v>5063103.08</v>
      </c>
      <c r="C92" s="220">
        <f t="shared" si="98"/>
        <v>421925.26</v>
      </c>
      <c r="D92" s="38">
        <v>1.6500000000000001E-2</v>
      </c>
      <c r="E92" s="38">
        <v>0.1368</v>
      </c>
      <c r="F92" s="38">
        <v>5.7599999999999998E-2</v>
      </c>
      <c r="G92" s="38">
        <v>8.0399999999999999E-2</v>
      </c>
      <c r="H92" s="38">
        <v>4.1099999999999998E-2</v>
      </c>
      <c r="I92" s="38">
        <v>0.13389999999999999</v>
      </c>
      <c r="J92" s="38">
        <v>2.12E-2</v>
      </c>
      <c r="K92" s="38">
        <v>3.2500000000000001E-2</v>
      </c>
      <c r="L92" s="38">
        <v>1.7100000000000001E-2</v>
      </c>
      <c r="M92" s="38">
        <v>2.5999999999999999E-2</v>
      </c>
      <c r="N92" s="38">
        <v>0.13320000000000001</v>
      </c>
      <c r="O92" s="38">
        <v>1.89E-2</v>
      </c>
      <c r="P92" s="38">
        <v>0</v>
      </c>
      <c r="Q92" s="38">
        <v>3.8600000000000002E-2</v>
      </c>
      <c r="R92" s="38">
        <v>1.9E-2</v>
      </c>
      <c r="S92" s="38">
        <v>4.1999999999999997E-3</v>
      </c>
      <c r="T92" s="38">
        <v>5.3999999999999999E-2</v>
      </c>
      <c r="U92" s="38">
        <v>1.78E-2</v>
      </c>
      <c r="V92" s="38">
        <v>3.6700000000000003E-2</v>
      </c>
      <c r="W92" s="38">
        <v>4.7199999999999999E-2</v>
      </c>
      <c r="X92" s="38">
        <v>6.3899999999999998E-2</v>
      </c>
      <c r="Y92" s="38">
        <v>2.5999999999999999E-3</v>
      </c>
      <c r="Z92" s="5">
        <v>0</v>
      </c>
      <c r="AA92" s="5">
        <v>8.0000000000000004E-4</v>
      </c>
      <c r="AB92" s="5">
        <v>0</v>
      </c>
      <c r="AC92" s="67"/>
      <c r="AD92" s="55"/>
    </row>
    <row r="93" spans="1:30" s="52" customFormat="1">
      <c r="A93" s="97"/>
      <c r="B93" s="12"/>
      <c r="C93" s="162"/>
      <c r="D93" s="6">
        <f t="shared" ref="D93" si="132">$C92*D92</f>
        <v>6961.7667900000006</v>
      </c>
      <c r="E93" s="6">
        <f t="shared" ref="E93" si="133">$C92*E92</f>
        <v>57719.375568000003</v>
      </c>
      <c r="F93" s="6">
        <f t="shared" ref="F93:AB93" si="134">$C92*F92</f>
        <v>24302.894976</v>
      </c>
      <c r="G93" s="6">
        <f t="shared" si="134"/>
        <v>33922.790904000001</v>
      </c>
      <c r="H93" s="6">
        <f t="shared" si="134"/>
        <v>17341.128185999998</v>
      </c>
      <c r="I93" s="6">
        <f t="shared" si="134"/>
        <v>56495.792313999998</v>
      </c>
      <c r="J93" s="6">
        <f t="shared" si="134"/>
        <v>8944.815512000001</v>
      </c>
      <c r="K93" s="6">
        <f t="shared" si="134"/>
        <v>13712.570950000001</v>
      </c>
      <c r="L93" s="6">
        <f t="shared" si="134"/>
        <v>7214.9219460000004</v>
      </c>
      <c r="M93" s="6">
        <f t="shared" si="134"/>
        <v>10970.056759999999</v>
      </c>
      <c r="N93" s="6">
        <f t="shared" si="134"/>
        <v>56200.444632000006</v>
      </c>
      <c r="O93" s="6">
        <f t="shared" si="134"/>
        <v>7974.3874139999998</v>
      </c>
      <c r="P93" s="6">
        <f t="shared" si="134"/>
        <v>0</v>
      </c>
      <c r="Q93" s="6">
        <f t="shared" si="134"/>
        <v>16286.315036000002</v>
      </c>
      <c r="R93" s="6">
        <f t="shared" si="134"/>
        <v>8016.5799399999996</v>
      </c>
      <c r="S93" s="6">
        <f t="shared" si="134"/>
        <v>1772.086092</v>
      </c>
      <c r="T93" s="6">
        <f t="shared" si="134"/>
        <v>22783.964039999999</v>
      </c>
      <c r="U93" s="6">
        <f t="shared" si="134"/>
        <v>7510.269628</v>
      </c>
      <c r="V93" s="6">
        <f t="shared" si="134"/>
        <v>15484.657042000003</v>
      </c>
      <c r="W93" s="6">
        <f t="shared" si="134"/>
        <v>19914.872272000001</v>
      </c>
      <c r="X93" s="6">
        <f t="shared" si="134"/>
        <v>26961.024114</v>
      </c>
      <c r="Y93" s="6">
        <f t="shared" si="134"/>
        <v>1097.005676</v>
      </c>
      <c r="Z93" s="6">
        <f t="shared" si="134"/>
        <v>0</v>
      </c>
      <c r="AA93" s="6">
        <f t="shared" si="134"/>
        <v>337.54020800000001</v>
      </c>
      <c r="AB93" s="6">
        <f t="shared" si="134"/>
        <v>0</v>
      </c>
      <c r="AC93" s="67"/>
      <c r="AD93" s="55"/>
    </row>
    <row r="94" spans="1:30" s="52" customFormat="1">
      <c r="A94" s="98" t="s">
        <v>407</v>
      </c>
      <c r="B94" s="219">
        <f>10126206.16/2</f>
        <v>5063103.08</v>
      </c>
      <c r="C94" s="220">
        <f t="shared" si="98"/>
        <v>421925.26</v>
      </c>
      <c r="D94" s="42"/>
      <c r="E94" s="42"/>
      <c r="F94" s="42">
        <v>0.22570000000000001</v>
      </c>
      <c r="G94" s="42"/>
      <c r="H94" s="42">
        <v>7.2700000000000001E-2</v>
      </c>
      <c r="I94" s="42"/>
      <c r="J94" s="42"/>
      <c r="K94" s="42"/>
      <c r="L94" s="42"/>
      <c r="M94" s="42"/>
      <c r="N94" s="42">
        <v>0.56769999999999998</v>
      </c>
      <c r="O94" s="42"/>
      <c r="P94" s="42"/>
      <c r="Q94" s="42"/>
      <c r="R94" s="42"/>
      <c r="S94" s="42"/>
      <c r="T94" s="42"/>
      <c r="U94" s="42"/>
      <c r="V94" s="42">
        <v>0.13389999999999999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7"/>
      <c r="B95" s="12"/>
      <c r="C95" s="162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95228.531182000006</v>
      </c>
      <c r="G95" s="7">
        <f t="shared" si="137"/>
        <v>0</v>
      </c>
      <c r="H95" s="7">
        <f t="shared" si="137"/>
        <v>30673.966402000002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239526.97010199999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56495.792313999998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8" t="s">
        <v>192</v>
      </c>
      <c r="B96" s="219">
        <v>7805085.6758968495</v>
      </c>
      <c r="C96" s="220">
        <f t="shared" si="98"/>
        <v>650423.81000000006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7"/>
      <c r="B97" s="12"/>
      <c r="C97" s="162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650423.81000000006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8" t="s">
        <v>193</v>
      </c>
      <c r="B98" s="219">
        <v>417108.38216505962</v>
      </c>
      <c r="C98" s="220">
        <f t="shared" si="98"/>
        <v>34759.03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7"/>
      <c r="B99" s="12"/>
      <c r="C99" s="162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34759.03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8" t="s">
        <v>194</v>
      </c>
      <c r="B100" s="219">
        <v>1227841.6770331361</v>
      </c>
      <c r="C100" s="220">
        <f t="shared" si="98"/>
        <v>102320.14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7" t="s">
        <v>195</v>
      </c>
      <c r="B101" s="12"/>
      <c r="C101" s="162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4972.7588040000001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97347.381196000002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8" t="s">
        <v>196</v>
      </c>
      <c r="B102" s="219">
        <v>617360.36989314877</v>
      </c>
      <c r="C102" s="220">
        <f t="shared" si="98"/>
        <v>51446.7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7"/>
      <c r="B103" s="12"/>
      <c r="C103" s="162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51446.7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8" t="s">
        <v>197</v>
      </c>
      <c r="B104" s="219">
        <v>5920.4988609966858</v>
      </c>
      <c r="C104" s="220">
        <f t="shared" si="98"/>
        <v>493.37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7"/>
      <c r="B105" s="12"/>
      <c r="C105" s="162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493.37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8" t="s">
        <v>198</v>
      </c>
      <c r="B106" s="219">
        <v>4543872.9939116491</v>
      </c>
      <c r="C106" s="220">
        <f t="shared" si="98"/>
        <v>378656.08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7"/>
      <c r="B107" s="12"/>
      <c r="C107" s="162"/>
      <c r="D107" s="39">
        <f t="shared" ref="D107" si="153">$C106*D106</f>
        <v>24499.048375999999</v>
      </c>
      <c r="E107" s="39">
        <f t="shared" ref="E107" si="154">$C106*E106</f>
        <v>9769.3268640000006</v>
      </c>
      <c r="F107" s="39">
        <f t="shared" ref="F107:AB107" si="155">$C106*F106</f>
        <v>26051.538304000002</v>
      </c>
      <c r="G107" s="39">
        <f t="shared" si="155"/>
        <v>0</v>
      </c>
      <c r="H107" s="39">
        <f t="shared" si="155"/>
        <v>24877.704455999999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46915.488312000001</v>
      </c>
      <c r="N107" s="39">
        <f t="shared" si="155"/>
        <v>56381.890312000003</v>
      </c>
      <c r="O107" s="39">
        <f t="shared" si="155"/>
        <v>0</v>
      </c>
      <c r="P107" s="39">
        <f t="shared" si="155"/>
        <v>0</v>
      </c>
      <c r="Q107" s="39">
        <f t="shared" si="155"/>
        <v>30822.604912000003</v>
      </c>
      <c r="R107" s="39">
        <f t="shared" si="155"/>
        <v>23514.542568000001</v>
      </c>
      <c r="S107" s="39">
        <f t="shared" si="155"/>
        <v>3104.9798560000004</v>
      </c>
      <c r="T107" s="39">
        <f t="shared" si="155"/>
        <v>81638.250848000011</v>
      </c>
      <c r="U107" s="39">
        <f t="shared" si="155"/>
        <v>0</v>
      </c>
      <c r="V107" s="39">
        <f t="shared" si="155"/>
        <v>0</v>
      </c>
      <c r="W107" s="39">
        <f t="shared" si="155"/>
        <v>18516.282311999999</v>
      </c>
      <c r="X107" s="39">
        <f t="shared" si="155"/>
        <v>30974.067343999999</v>
      </c>
      <c r="Y107" s="39">
        <f t="shared" si="155"/>
        <v>1249.5650640000001</v>
      </c>
      <c r="Z107" s="39">
        <f t="shared" si="155"/>
        <v>340.79047200000002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8" t="s">
        <v>199</v>
      </c>
      <c r="B108" s="219">
        <v>962670.95963305165</v>
      </c>
      <c r="C108" s="220">
        <f t="shared" si="98"/>
        <v>80222.58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7"/>
      <c r="B109" s="12"/>
      <c r="C109" s="162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32939.391348000005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5358.8683439999995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4396.1973840000001</v>
      </c>
      <c r="R109" s="6">
        <f t="shared" si="158"/>
        <v>8583.8160599999992</v>
      </c>
      <c r="S109" s="6">
        <f t="shared" si="158"/>
        <v>425.17967400000003</v>
      </c>
      <c r="T109" s="6">
        <f t="shared" si="158"/>
        <v>12458.566674</v>
      </c>
      <c r="U109" s="6">
        <f t="shared" si="158"/>
        <v>0</v>
      </c>
      <c r="V109" s="6">
        <f t="shared" si="158"/>
        <v>0</v>
      </c>
      <c r="W109" s="6">
        <f t="shared" si="158"/>
        <v>16060.560516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8" t="s">
        <v>200</v>
      </c>
      <c r="B110" s="219">
        <v>197780.12665382819</v>
      </c>
      <c r="C110" s="220">
        <f t="shared" si="98"/>
        <v>16481.68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7"/>
      <c r="B111" s="12"/>
      <c r="C111" s="162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16481.68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8" t="s">
        <v>201</v>
      </c>
      <c r="B112" s="219">
        <v>71504.530289131566</v>
      </c>
      <c r="C112" s="220">
        <f t="shared" si="98"/>
        <v>5958.71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7"/>
      <c r="B113" s="12"/>
      <c r="C113" s="162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5958.71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8" t="s">
        <v>243</v>
      </c>
      <c r="B114" s="219">
        <v>131211.417500326</v>
      </c>
      <c r="C114" s="220">
        <f t="shared" si="98"/>
        <v>10934.28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7"/>
      <c r="B115" s="12"/>
      <c r="C115" s="162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10934.28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8" t="s">
        <v>244</v>
      </c>
      <c r="B116" s="219">
        <v>2415796.8174971133</v>
      </c>
      <c r="C116" s="220">
        <f t="shared" si="98"/>
        <v>201316.4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7"/>
      <c r="B117" s="12"/>
      <c r="C117" s="162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201316.4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8" t="s">
        <v>245</v>
      </c>
      <c r="B118" s="219">
        <v>4256535.0525626373</v>
      </c>
      <c r="C118" s="220">
        <f t="shared" si="98"/>
        <v>354711.25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7"/>
      <c r="B119" s="12"/>
      <c r="C119" s="162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354711.25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8" t="s">
        <v>246</v>
      </c>
      <c r="B120" s="219">
        <v>81945.318749037557</v>
      </c>
      <c r="C120" s="220">
        <f t="shared" si="98"/>
        <v>6828.78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7"/>
      <c r="B121" s="12"/>
      <c r="C121" s="162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6828.78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8" t="s">
        <v>247</v>
      </c>
      <c r="B122" s="219">
        <f>3916452.64*0</f>
        <v>0</v>
      </c>
      <c r="C122" s="220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7"/>
      <c r="B123" s="12"/>
      <c r="C123" s="162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8" t="s">
        <v>327</v>
      </c>
      <c r="B124" s="219">
        <f>3916452.64*0.6886</f>
        <v>2696869.2879039999</v>
      </c>
      <c r="C124" s="220">
        <f t="shared" si="98"/>
        <v>224739.11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7"/>
      <c r="B125" s="12"/>
      <c r="C125" s="162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19350.037370999999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3865.5126919999998</v>
      </c>
      <c r="U125" s="6">
        <f t="shared" si="182"/>
        <v>201523.55993700001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8" t="s">
        <v>527</v>
      </c>
      <c r="B126" s="219">
        <f>3916452.64*0.3114</f>
        <v>1219583.352096</v>
      </c>
      <c r="C126" s="220">
        <f t="shared" si="98"/>
        <v>101631.95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7"/>
      <c r="B127" s="12"/>
      <c r="C127" s="162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101631.95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8" t="s">
        <v>248</v>
      </c>
      <c r="B128" s="219">
        <v>176942.41919410386</v>
      </c>
      <c r="C128" s="220">
        <f t="shared" si="98"/>
        <v>14745.2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7"/>
      <c r="B129" s="12"/>
      <c r="C129" s="162"/>
      <c r="D129" s="39">
        <f t="shared" ref="D129" si="186">$C128*D128</f>
        <v>1265.13816</v>
      </c>
      <c r="E129" s="39">
        <f t="shared" ref="E129" si="187">$C128*E128</f>
        <v>0</v>
      </c>
      <c r="F129" s="39">
        <f t="shared" ref="F129:AB129" si="188">$C128*F128</f>
        <v>249.19387999999998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1804.8124800000001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2677.7283200000002</v>
      </c>
      <c r="R129" s="39">
        <f t="shared" si="188"/>
        <v>228.5506</v>
      </c>
      <c r="S129" s="39">
        <f t="shared" si="188"/>
        <v>260.99004000000002</v>
      </c>
      <c r="T129" s="39">
        <f t="shared" si="188"/>
        <v>3211.5045599999999</v>
      </c>
      <c r="U129" s="39">
        <f t="shared" si="188"/>
        <v>0</v>
      </c>
      <c r="V129" s="39">
        <f t="shared" si="188"/>
        <v>0</v>
      </c>
      <c r="W129" s="39">
        <f t="shared" si="188"/>
        <v>943.69280000000003</v>
      </c>
      <c r="X129" s="39">
        <f t="shared" si="188"/>
        <v>3852.92076</v>
      </c>
      <c r="Y129" s="39">
        <f t="shared" si="188"/>
        <v>143.02844000000002</v>
      </c>
      <c r="Z129" s="39">
        <f t="shared" si="188"/>
        <v>107.63996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8" t="s">
        <v>249</v>
      </c>
      <c r="B130" s="219">
        <v>916036.74157051311</v>
      </c>
      <c r="C130" s="220">
        <f t="shared" si="98"/>
        <v>76336.399999999994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7"/>
      <c r="B131" s="12"/>
      <c r="C131" s="162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76336.399999999994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8" t="s">
        <v>251</v>
      </c>
      <c r="B132" s="219">
        <v>2181240.5835823384</v>
      </c>
      <c r="C132" s="220">
        <f t="shared" si="98"/>
        <v>181770.05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7"/>
      <c r="B133" s="12"/>
      <c r="C133" s="162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181770.05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8" t="s">
        <v>252</v>
      </c>
      <c r="B134" s="219">
        <v>3596663.3660494001</v>
      </c>
      <c r="C134" s="220">
        <f t="shared" si="98"/>
        <v>299721.95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7"/>
      <c r="B135" s="12"/>
      <c r="C135" s="162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299721.95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8" t="s">
        <v>253</v>
      </c>
      <c r="B136" s="219">
        <v>207853.82512461077</v>
      </c>
      <c r="C136" s="220">
        <f t="shared" si="98"/>
        <v>17321.150000000001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7"/>
      <c r="B137" s="12"/>
      <c r="C137" s="162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17321.150000000001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8" t="s">
        <v>254</v>
      </c>
      <c r="B138" s="219">
        <v>112096.87680932906</v>
      </c>
      <c r="C138" s="220">
        <f t="shared" ref="C138:C160" si="201">ROUND(B138/12,2)</f>
        <v>9341.41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7"/>
      <c r="B139" s="12"/>
      <c r="C139" s="162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9341.41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8" t="s">
        <v>288</v>
      </c>
      <c r="B140" s="219">
        <v>8615635.0560153667</v>
      </c>
      <c r="C140" s="220">
        <f t="shared" si="201"/>
        <v>717969.59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7"/>
      <c r="B141" s="12"/>
      <c r="C141" s="162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717969.59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8" t="s">
        <v>292</v>
      </c>
      <c r="B142" s="219">
        <v>5268741.9908592477</v>
      </c>
      <c r="C142" s="220">
        <f t="shared" si="201"/>
        <v>439061.83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7"/>
      <c r="B143" s="12"/>
      <c r="C143" s="162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439061.83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8" t="s">
        <v>289</v>
      </c>
      <c r="B144" s="219">
        <v>5685742.8669395801</v>
      </c>
      <c r="C144" s="220">
        <f t="shared" si="201"/>
        <v>473811.91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7"/>
      <c r="B145" s="12"/>
      <c r="C145" s="162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473811.91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8" t="s">
        <v>290</v>
      </c>
      <c r="B146" s="219">
        <v>13543711.522232419</v>
      </c>
      <c r="C146" s="220">
        <f t="shared" si="201"/>
        <v>1128642.6299999999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7"/>
      <c r="B147" s="12"/>
      <c r="C147" s="162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1128642.6299999999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8" t="s">
        <v>291</v>
      </c>
      <c r="B148" s="219">
        <v>4501773.5719150985</v>
      </c>
      <c r="C148" s="220">
        <f t="shared" si="201"/>
        <v>375147.8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7"/>
      <c r="B149" s="12"/>
      <c r="C149" s="162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375147.8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8" t="s">
        <v>319</v>
      </c>
      <c r="B150" s="219">
        <v>253453.3483029239</v>
      </c>
      <c r="C150" s="220">
        <f t="shared" si="201"/>
        <v>21121.11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7"/>
      <c r="B151" s="12"/>
      <c r="C151" s="162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21121.11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8" t="s">
        <v>320</v>
      </c>
      <c r="B152" s="219">
        <v>2759992.1264229743</v>
      </c>
      <c r="C152" s="220">
        <f t="shared" si="201"/>
        <v>229999.34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7"/>
      <c r="B153" s="12"/>
      <c r="C153" s="162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229999.34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8" t="s">
        <v>321</v>
      </c>
      <c r="B154" s="219">
        <v>0</v>
      </c>
      <c r="C154" s="220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7"/>
      <c r="B155" s="12"/>
      <c r="C155" s="162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1" t="s">
        <v>387</v>
      </c>
      <c r="B156" s="221">
        <v>1265110.4414056756</v>
      </c>
      <c r="C156" s="220">
        <f t="shared" si="201"/>
        <v>105425.87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6"/>
      <c r="B157" s="32"/>
      <c r="C157" s="162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105425.87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1" t="s">
        <v>604</v>
      </c>
      <c r="B158" s="221">
        <v>0</v>
      </c>
      <c r="C158" s="220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6"/>
      <c r="B159" s="32"/>
      <c r="C159" s="162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1" t="s">
        <v>605</v>
      </c>
      <c r="B160" s="221">
        <v>20177343.384029087</v>
      </c>
      <c r="C160" s="215">
        <f t="shared" si="201"/>
        <v>1681445.28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6"/>
      <c r="B161" s="32"/>
      <c r="C161" s="164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1681445.28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278570075.79930234</v>
      </c>
      <c r="C162" s="166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23214173.009999994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180177.70893700002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940763.23453900008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8704376.2761829998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547021.00393200002</v>
      </c>
      <c r="H162" s="9">
        <f t="shared" si="240"/>
        <v>1146386.775263</v>
      </c>
      <c r="I162" s="9">
        <f t="shared" si="240"/>
        <v>911021.29883700004</v>
      </c>
      <c r="J162" s="9">
        <f t="shared" si="240"/>
        <v>144313.75434400002</v>
      </c>
      <c r="K162" s="9">
        <f t="shared" si="240"/>
        <v>221233.25219700002</v>
      </c>
      <c r="L162" s="9">
        <f t="shared" si="240"/>
        <v>121900.19669900001</v>
      </c>
      <c r="M162" s="9">
        <f t="shared" si="240"/>
        <v>323423.319808</v>
      </c>
      <c r="N162" s="9">
        <f t="shared" si="240"/>
        <v>4436334.4201310007</v>
      </c>
      <c r="O162" s="9">
        <f t="shared" si="240"/>
        <v>128627.95096100001</v>
      </c>
      <c r="P162" s="9">
        <f t="shared" si="240"/>
        <v>0</v>
      </c>
      <c r="Q162" s="9">
        <f t="shared" si="240"/>
        <v>375732.74215300003</v>
      </c>
      <c r="R162" s="9">
        <f t="shared" si="240"/>
        <v>244248.74414900003</v>
      </c>
      <c r="S162" s="9">
        <f t="shared" si="240"/>
        <v>37603.298648999989</v>
      </c>
      <c r="T162" s="9">
        <f t="shared" si="240"/>
        <v>604905.16000500007</v>
      </c>
      <c r="U162" s="9">
        <f t="shared" si="240"/>
        <v>1770037.8224579999</v>
      </c>
      <c r="V162" s="9">
        <f t="shared" si="240"/>
        <v>1402827.4766279997</v>
      </c>
      <c r="W162" s="9">
        <f t="shared" si="240"/>
        <v>403243.1000700001</v>
      </c>
      <c r="X162" s="9">
        <f t="shared" si="240"/>
        <v>533839.89267900004</v>
      </c>
      <c r="Y162" s="9">
        <f t="shared" si="240"/>
        <v>21344.794203999994</v>
      </c>
      <c r="Z162" s="9">
        <f t="shared" si="240"/>
        <v>9367.7921100000003</v>
      </c>
      <c r="AA162" s="9">
        <f t="shared" si="240"/>
        <v>5442.9950640000015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34"/>
      <c r="B164" s="25"/>
      <c r="C164" s="167"/>
      <c r="D164" s="9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67"/>
      <c r="AD164" s="55"/>
    </row>
    <row r="165" spans="1:30" s="52" customFormat="1" ht="13.8" thickBot="1">
      <c r="A165" s="80" t="s">
        <v>51</v>
      </c>
      <c r="B165" s="81"/>
      <c r="C165" s="159"/>
      <c r="D165" s="81"/>
      <c r="E165" s="81"/>
      <c r="F165" s="8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3" t="s">
        <v>1</v>
      </c>
      <c r="B166" s="114" t="s">
        <v>2</v>
      </c>
      <c r="C166" s="160" t="s">
        <v>3</v>
      </c>
      <c r="D166" s="222" t="s">
        <v>4</v>
      </c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123"/>
      <c r="AA166" s="123"/>
      <c r="AB166" s="123"/>
      <c r="AC166" s="67"/>
      <c r="AD166" s="55"/>
    </row>
    <row r="167" spans="1:30" s="52" customFormat="1">
      <c r="A167" s="115" t="s">
        <v>5</v>
      </c>
      <c r="B167" s="116" t="s">
        <v>6</v>
      </c>
      <c r="C167" s="161" t="s">
        <v>6</v>
      </c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9"/>
      <c r="Z167" s="116" t="s">
        <v>7</v>
      </c>
      <c r="AA167" s="116"/>
      <c r="AB167" s="116"/>
      <c r="AC167" s="67"/>
      <c r="AD167" s="55"/>
    </row>
    <row r="168" spans="1:30" s="52" customFormat="1">
      <c r="A168" s="115" t="s">
        <v>8</v>
      </c>
      <c r="B168" s="116" t="s">
        <v>9</v>
      </c>
      <c r="C168" s="161" t="s">
        <v>9</v>
      </c>
      <c r="D168" s="120" t="s">
        <v>10</v>
      </c>
      <c r="E168" s="116" t="s">
        <v>11</v>
      </c>
      <c r="F168" s="116" t="s">
        <v>12</v>
      </c>
      <c r="G168" s="116" t="s">
        <v>13</v>
      </c>
      <c r="H168" s="116" t="s">
        <v>14</v>
      </c>
      <c r="I168" s="116" t="s">
        <v>15</v>
      </c>
      <c r="J168" s="116" t="s">
        <v>16</v>
      </c>
      <c r="K168" s="116" t="s">
        <v>17</v>
      </c>
      <c r="L168" s="116" t="s">
        <v>18</v>
      </c>
      <c r="M168" s="116" t="s">
        <v>19</v>
      </c>
      <c r="N168" s="116" t="s">
        <v>20</v>
      </c>
      <c r="O168" s="116" t="s">
        <v>175</v>
      </c>
      <c r="P168" s="116" t="s">
        <v>21</v>
      </c>
      <c r="Q168" s="116" t="s">
        <v>22</v>
      </c>
      <c r="R168" s="116" t="s">
        <v>23</v>
      </c>
      <c r="S168" s="116" t="s">
        <v>24</v>
      </c>
      <c r="T168" s="116" t="s">
        <v>25</v>
      </c>
      <c r="U168" s="116" t="s">
        <v>26</v>
      </c>
      <c r="V168" s="116" t="s">
        <v>27</v>
      </c>
      <c r="W168" s="116" t="s">
        <v>28</v>
      </c>
      <c r="X168" s="116" t="s">
        <v>29</v>
      </c>
      <c r="Y168" s="116" t="s">
        <v>30</v>
      </c>
      <c r="Z168" s="116" t="s">
        <v>31</v>
      </c>
      <c r="AA168" s="116" t="s">
        <v>493</v>
      </c>
      <c r="AB168" s="116" t="s">
        <v>476</v>
      </c>
      <c r="AC168" s="67"/>
      <c r="AD168" s="55"/>
    </row>
    <row r="169" spans="1:30" s="52" customFormat="1">
      <c r="A169" s="115"/>
      <c r="B169" s="116"/>
      <c r="C169" s="161" t="s">
        <v>635</v>
      </c>
      <c r="D169" s="121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67"/>
      <c r="AD169" s="55"/>
    </row>
    <row r="170" spans="1:30" s="52" customFormat="1">
      <c r="A170" s="96" t="s">
        <v>52</v>
      </c>
      <c r="B170" s="197">
        <f>356965/2</f>
        <v>178482.5</v>
      </c>
      <c r="C170" s="165">
        <f>ROUND(B170/12,2)</f>
        <v>14873.54</v>
      </c>
      <c r="D170" s="38">
        <v>1.6500000000000001E-2</v>
      </c>
      <c r="E170" s="38">
        <v>0.1368</v>
      </c>
      <c r="F170" s="38">
        <v>5.7599999999999998E-2</v>
      </c>
      <c r="G170" s="38">
        <v>8.0399999999999999E-2</v>
      </c>
      <c r="H170" s="38">
        <v>4.1099999999999998E-2</v>
      </c>
      <c r="I170" s="38">
        <v>0.13389999999999999</v>
      </c>
      <c r="J170" s="38">
        <v>2.12E-2</v>
      </c>
      <c r="K170" s="38">
        <v>3.2500000000000001E-2</v>
      </c>
      <c r="L170" s="38">
        <v>1.7100000000000001E-2</v>
      </c>
      <c r="M170" s="38">
        <v>2.5999999999999999E-2</v>
      </c>
      <c r="N170" s="38">
        <v>0.13320000000000001</v>
      </c>
      <c r="O170" s="38">
        <v>1.89E-2</v>
      </c>
      <c r="P170" s="38">
        <v>0</v>
      </c>
      <c r="Q170" s="38">
        <v>3.8600000000000002E-2</v>
      </c>
      <c r="R170" s="38">
        <v>1.9E-2</v>
      </c>
      <c r="S170" s="38">
        <v>4.1999999999999997E-3</v>
      </c>
      <c r="T170" s="38">
        <v>5.3999999999999999E-2</v>
      </c>
      <c r="U170" s="38">
        <v>1.78E-2</v>
      </c>
      <c r="V170" s="38">
        <v>3.6700000000000003E-2</v>
      </c>
      <c r="W170" s="38">
        <v>4.7199999999999999E-2</v>
      </c>
      <c r="X170" s="38">
        <v>6.3899999999999998E-2</v>
      </c>
      <c r="Y170" s="38">
        <v>2.5999999999999999E-3</v>
      </c>
      <c r="Z170" s="5">
        <v>0</v>
      </c>
      <c r="AA170" s="5">
        <v>8.0000000000000004E-4</v>
      </c>
      <c r="AB170" s="5">
        <v>0</v>
      </c>
      <c r="AC170" s="67"/>
      <c r="AD170" s="55"/>
    </row>
    <row r="171" spans="1:30" s="52" customFormat="1">
      <c r="A171" s="97" t="s">
        <v>53</v>
      </c>
      <c r="B171" s="74"/>
      <c r="C171" s="165"/>
      <c r="D171" s="6">
        <f t="shared" ref="D171" si="241">$C170*D170</f>
        <v>245.41341000000003</v>
      </c>
      <c r="E171" s="6">
        <f t="shared" ref="E171" si="242">$C170*E170</f>
        <v>2034.7002720000003</v>
      </c>
      <c r="F171" s="6">
        <f t="shared" ref="F171:O171" si="243">$C170*F170</f>
        <v>856.71590400000002</v>
      </c>
      <c r="G171" s="6">
        <f t="shared" si="243"/>
        <v>1195.8326160000001</v>
      </c>
      <c r="H171" s="6">
        <f t="shared" si="243"/>
        <v>611.30249400000002</v>
      </c>
      <c r="I171" s="6">
        <f t="shared" si="243"/>
        <v>1991.567006</v>
      </c>
      <c r="J171" s="6">
        <f t="shared" si="243"/>
        <v>315.31904800000001</v>
      </c>
      <c r="K171" s="6">
        <f t="shared" si="243"/>
        <v>483.39005000000003</v>
      </c>
      <c r="L171" s="6">
        <f t="shared" si="243"/>
        <v>254.33753400000003</v>
      </c>
      <c r="M171" s="6">
        <f t="shared" si="243"/>
        <v>386.71204</v>
      </c>
      <c r="N171" s="6">
        <f t="shared" si="243"/>
        <v>1981.1555280000002</v>
      </c>
      <c r="O171" s="6">
        <f t="shared" si="243"/>
        <v>281.10990600000002</v>
      </c>
      <c r="P171" s="6">
        <f t="shared" ref="P171" si="244">$C170*P170</f>
        <v>0</v>
      </c>
      <c r="Q171" s="6">
        <f t="shared" ref="Q171" si="245">$C170*Q170</f>
        <v>574.11864400000002</v>
      </c>
      <c r="R171" s="6">
        <f t="shared" ref="R171:AB171" si="246">$C170*R170</f>
        <v>282.59726000000001</v>
      </c>
      <c r="S171" s="6">
        <f t="shared" si="246"/>
        <v>62.468868000000001</v>
      </c>
      <c r="T171" s="6">
        <f t="shared" si="246"/>
        <v>803.17115999999999</v>
      </c>
      <c r="U171" s="6">
        <f t="shared" si="246"/>
        <v>264.74901199999999</v>
      </c>
      <c r="V171" s="6">
        <f t="shared" si="246"/>
        <v>545.85891800000013</v>
      </c>
      <c r="W171" s="6">
        <f t="shared" si="246"/>
        <v>702.03108800000007</v>
      </c>
      <c r="X171" s="6">
        <f t="shared" si="246"/>
        <v>950.41920600000003</v>
      </c>
      <c r="Y171" s="6">
        <f t="shared" si="246"/>
        <v>38.671204000000003</v>
      </c>
      <c r="Z171" s="6">
        <f t="shared" si="246"/>
        <v>0</v>
      </c>
      <c r="AA171" s="6">
        <f t="shared" si="246"/>
        <v>11.898832000000001</v>
      </c>
      <c r="AB171" s="6">
        <f t="shared" si="246"/>
        <v>0</v>
      </c>
      <c r="AC171" s="67"/>
      <c r="AD171" s="55"/>
    </row>
    <row r="172" spans="1:30" s="52" customFormat="1">
      <c r="A172" s="98" t="s">
        <v>468</v>
      </c>
      <c r="B172" s="197">
        <f>356965/2</f>
        <v>178482.5</v>
      </c>
      <c r="C172" s="165">
        <f t="shared" ref="C172:C176" si="247">ROUND(B172/12,2)</f>
        <v>14873.54</v>
      </c>
      <c r="D172" s="42">
        <v>5.0099999999999999E-2</v>
      </c>
      <c r="E172" s="42">
        <v>4.3900000000000002E-2</v>
      </c>
      <c r="F172" s="42">
        <v>9.2600000000000002E-2</v>
      </c>
      <c r="G172" s="42"/>
      <c r="H172" s="42">
        <v>4.4299999999999999E-2</v>
      </c>
      <c r="I172" s="42"/>
      <c r="J172" s="42"/>
      <c r="K172" s="42"/>
      <c r="L172" s="42">
        <v>2.0000000000000001E-4</v>
      </c>
      <c r="M172" s="42">
        <v>6.9099999999999995E-2</v>
      </c>
      <c r="N172" s="42">
        <v>0.1082</v>
      </c>
      <c r="O172" s="42"/>
      <c r="P172" s="42"/>
      <c r="Q172" s="42">
        <v>0.1164</v>
      </c>
      <c r="R172" s="42">
        <v>2.9399999999999999E-2</v>
      </c>
      <c r="S172" s="42">
        <v>1.12E-2</v>
      </c>
      <c r="T172" s="42">
        <v>0.14510000000000001</v>
      </c>
      <c r="U172" s="42"/>
      <c r="V172" s="42">
        <v>6.1100000000000002E-2</v>
      </c>
      <c r="W172" s="42">
        <v>6.3899999999999998E-2</v>
      </c>
      <c r="X172" s="42">
        <v>0.15859999999999999</v>
      </c>
      <c r="Y172" s="42">
        <v>5.8999999999999999E-3</v>
      </c>
      <c r="Z172" s="42"/>
      <c r="AA172" s="42"/>
      <c r="AB172" s="42"/>
      <c r="AC172" s="67"/>
      <c r="AD172" s="55"/>
    </row>
    <row r="173" spans="1:30" s="52" customFormat="1">
      <c r="A173" s="97"/>
      <c r="B173" s="12"/>
      <c r="C173" s="165"/>
      <c r="D173" s="6">
        <f t="shared" ref="D173" si="248">$C172*D172</f>
        <v>745.164354</v>
      </c>
      <c r="E173" s="6">
        <f t="shared" ref="E173" si="249">$C172*E172</f>
        <v>652.94840600000009</v>
      </c>
      <c r="F173" s="6">
        <f t="shared" ref="F173:O173" si="250">$C172*F172</f>
        <v>1377.289804</v>
      </c>
      <c r="G173" s="6">
        <f t="shared" si="250"/>
        <v>0</v>
      </c>
      <c r="H173" s="6">
        <f t="shared" si="250"/>
        <v>658.89782200000002</v>
      </c>
      <c r="I173" s="6">
        <f t="shared" si="250"/>
        <v>0</v>
      </c>
      <c r="J173" s="6">
        <f t="shared" si="250"/>
        <v>0</v>
      </c>
      <c r="K173" s="6">
        <f t="shared" si="250"/>
        <v>0</v>
      </c>
      <c r="L173" s="6">
        <f t="shared" si="250"/>
        <v>2.9747080000000001</v>
      </c>
      <c r="M173" s="6">
        <f t="shared" si="250"/>
        <v>1027.761614</v>
      </c>
      <c r="N173" s="6">
        <f t="shared" si="250"/>
        <v>1609.3170280000002</v>
      </c>
      <c r="O173" s="6">
        <f t="shared" si="250"/>
        <v>0</v>
      </c>
      <c r="P173" s="6">
        <f t="shared" ref="P173" si="251">$C172*P172</f>
        <v>0</v>
      </c>
      <c r="Q173" s="6">
        <f t="shared" ref="Q173" si="252">$C172*Q172</f>
        <v>1731.2800560000001</v>
      </c>
      <c r="R173" s="6">
        <f t="shared" ref="R173:AB173" si="253">$C172*R172</f>
        <v>437.28207600000002</v>
      </c>
      <c r="S173" s="6">
        <f t="shared" si="253"/>
        <v>166.58364800000001</v>
      </c>
      <c r="T173" s="6">
        <f t="shared" si="253"/>
        <v>2158.150654</v>
      </c>
      <c r="U173" s="6">
        <f t="shared" si="253"/>
        <v>0</v>
      </c>
      <c r="V173" s="6">
        <f t="shared" si="253"/>
        <v>908.77329400000008</v>
      </c>
      <c r="W173" s="6">
        <f t="shared" si="253"/>
        <v>950.41920600000003</v>
      </c>
      <c r="X173" s="6">
        <f t="shared" si="253"/>
        <v>2358.943444</v>
      </c>
      <c r="Y173" s="6">
        <f t="shared" si="253"/>
        <v>87.753886000000008</v>
      </c>
      <c r="Z173" s="6">
        <f t="shared" si="253"/>
        <v>0</v>
      </c>
      <c r="AA173" s="6">
        <f t="shared" si="253"/>
        <v>0</v>
      </c>
      <c r="AB173" s="6">
        <f t="shared" si="253"/>
        <v>0</v>
      </c>
      <c r="AC173" s="67"/>
      <c r="AD173" s="55"/>
    </row>
    <row r="174" spans="1:30" s="52" customFormat="1">
      <c r="A174" s="96" t="s">
        <v>54</v>
      </c>
      <c r="B174" s="197">
        <f>182604/2</f>
        <v>91302</v>
      </c>
      <c r="C174" s="165">
        <f t="shared" si="247"/>
        <v>7608.5</v>
      </c>
      <c r="D174" s="38">
        <v>1.6500000000000001E-2</v>
      </c>
      <c r="E174" s="38">
        <v>0.1368</v>
      </c>
      <c r="F174" s="38">
        <v>5.7599999999999998E-2</v>
      </c>
      <c r="G174" s="38">
        <v>8.0399999999999999E-2</v>
      </c>
      <c r="H174" s="38">
        <v>4.1099999999999998E-2</v>
      </c>
      <c r="I174" s="38">
        <v>0.13389999999999999</v>
      </c>
      <c r="J174" s="38">
        <v>2.12E-2</v>
      </c>
      <c r="K174" s="38">
        <v>3.2500000000000001E-2</v>
      </c>
      <c r="L174" s="38">
        <v>1.7100000000000001E-2</v>
      </c>
      <c r="M174" s="38">
        <v>2.5999999999999999E-2</v>
      </c>
      <c r="N174" s="38">
        <v>0.13320000000000001</v>
      </c>
      <c r="O174" s="38">
        <v>1.89E-2</v>
      </c>
      <c r="P174" s="38">
        <v>0</v>
      </c>
      <c r="Q174" s="38">
        <v>3.8600000000000002E-2</v>
      </c>
      <c r="R174" s="38">
        <v>1.9E-2</v>
      </c>
      <c r="S174" s="38">
        <v>4.1999999999999997E-3</v>
      </c>
      <c r="T174" s="38">
        <v>5.3999999999999999E-2</v>
      </c>
      <c r="U174" s="38">
        <v>1.78E-2</v>
      </c>
      <c r="V174" s="38">
        <v>3.6700000000000003E-2</v>
      </c>
      <c r="W174" s="38">
        <v>4.7199999999999999E-2</v>
      </c>
      <c r="X174" s="38">
        <v>6.3899999999999998E-2</v>
      </c>
      <c r="Y174" s="38">
        <v>2.5999999999999999E-3</v>
      </c>
      <c r="Z174" s="5">
        <v>0</v>
      </c>
      <c r="AA174" s="5">
        <v>8.0000000000000004E-4</v>
      </c>
      <c r="AB174" s="5">
        <v>0</v>
      </c>
      <c r="AC174" s="67"/>
      <c r="AD174" s="55"/>
    </row>
    <row r="175" spans="1:30" s="52" customFormat="1">
      <c r="A175" s="97" t="s">
        <v>55</v>
      </c>
      <c r="B175" s="74"/>
      <c r="C175" s="165"/>
      <c r="D175" s="6">
        <f t="shared" ref="D175" si="254">$C174*D174</f>
        <v>125.54025</v>
      </c>
      <c r="E175" s="6">
        <f t="shared" ref="E175" si="255">$C174*E174</f>
        <v>1040.8428000000001</v>
      </c>
      <c r="F175" s="6">
        <f t="shared" ref="F175:O175" si="256">$C174*F174</f>
        <v>438.24959999999999</v>
      </c>
      <c r="G175" s="6">
        <f t="shared" si="256"/>
        <v>611.72339999999997</v>
      </c>
      <c r="H175" s="6">
        <f t="shared" si="256"/>
        <v>312.70934999999997</v>
      </c>
      <c r="I175" s="6">
        <f t="shared" si="256"/>
        <v>1018.77815</v>
      </c>
      <c r="J175" s="6">
        <f t="shared" si="256"/>
        <v>161.30019999999999</v>
      </c>
      <c r="K175" s="6">
        <f t="shared" si="256"/>
        <v>247.27625</v>
      </c>
      <c r="L175" s="6">
        <f t="shared" si="256"/>
        <v>130.10535000000002</v>
      </c>
      <c r="M175" s="6">
        <f t="shared" si="256"/>
        <v>197.821</v>
      </c>
      <c r="N175" s="6">
        <f t="shared" si="256"/>
        <v>1013.4522000000001</v>
      </c>
      <c r="O175" s="6">
        <f t="shared" si="256"/>
        <v>143.80064999999999</v>
      </c>
      <c r="P175" s="6">
        <f t="shared" ref="P175" si="257">$C174*P174</f>
        <v>0</v>
      </c>
      <c r="Q175" s="6">
        <f t="shared" ref="Q175" si="258">$C174*Q174</f>
        <v>293.68810000000002</v>
      </c>
      <c r="R175" s="6">
        <f t="shared" ref="R175:AB175" si="259">$C174*R174</f>
        <v>144.5615</v>
      </c>
      <c r="S175" s="6">
        <f t="shared" si="259"/>
        <v>31.955699999999997</v>
      </c>
      <c r="T175" s="6">
        <f t="shared" si="259"/>
        <v>410.85899999999998</v>
      </c>
      <c r="U175" s="6">
        <f t="shared" si="259"/>
        <v>135.43129999999999</v>
      </c>
      <c r="V175" s="6">
        <f t="shared" si="259"/>
        <v>279.23195000000004</v>
      </c>
      <c r="W175" s="6">
        <f t="shared" si="259"/>
        <v>359.12119999999999</v>
      </c>
      <c r="X175" s="6">
        <f t="shared" si="259"/>
        <v>486.18315000000001</v>
      </c>
      <c r="Y175" s="6">
        <f t="shared" si="259"/>
        <v>19.7821</v>
      </c>
      <c r="Z175" s="6">
        <f t="shared" si="259"/>
        <v>0</v>
      </c>
      <c r="AA175" s="6">
        <f t="shared" si="259"/>
        <v>6.0868000000000002</v>
      </c>
      <c r="AB175" s="6">
        <f t="shared" si="259"/>
        <v>0</v>
      </c>
      <c r="AC175" s="67"/>
      <c r="AD175" s="55"/>
    </row>
    <row r="176" spans="1:30" s="52" customFormat="1">
      <c r="A176" s="98" t="s">
        <v>469</v>
      </c>
      <c r="B176" s="197">
        <f>182604/2</f>
        <v>91302</v>
      </c>
      <c r="C176" s="165">
        <f t="shared" si="247"/>
        <v>7608.5</v>
      </c>
      <c r="D176" s="42">
        <v>5.0099999999999999E-2</v>
      </c>
      <c r="E176" s="42">
        <v>4.3900000000000002E-2</v>
      </c>
      <c r="F176" s="42">
        <v>9.2600000000000002E-2</v>
      </c>
      <c r="G176" s="42"/>
      <c r="H176" s="42">
        <v>4.4299999999999999E-2</v>
      </c>
      <c r="I176" s="42"/>
      <c r="J176" s="42"/>
      <c r="K176" s="42"/>
      <c r="L176" s="42">
        <v>2.0000000000000001E-4</v>
      </c>
      <c r="M176" s="42">
        <v>6.9099999999999995E-2</v>
      </c>
      <c r="N176" s="42">
        <v>0.1082</v>
      </c>
      <c r="O176" s="42"/>
      <c r="P176" s="42"/>
      <c r="Q176" s="42">
        <v>0.1164</v>
      </c>
      <c r="R176" s="42">
        <v>2.9399999999999999E-2</v>
      </c>
      <c r="S176" s="42">
        <v>1.12E-2</v>
      </c>
      <c r="T176" s="42">
        <v>0.14510000000000001</v>
      </c>
      <c r="U176" s="42"/>
      <c r="V176" s="42">
        <v>6.1100000000000002E-2</v>
      </c>
      <c r="W176" s="42">
        <v>6.3899999999999998E-2</v>
      </c>
      <c r="X176" s="42">
        <v>0.15859999999999999</v>
      </c>
      <c r="Y176" s="42">
        <v>5.8999999999999999E-3</v>
      </c>
      <c r="Z176" s="42"/>
      <c r="AA176" s="42"/>
      <c r="AB176" s="42"/>
      <c r="AC176" s="67"/>
      <c r="AD176" s="55"/>
    </row>
    <row r="177" spans="1:30" s="52" customFormat="1">
      <c r="A177" s="191"/>
      <c r="B177" s="12"/>
      <c r="C177" s="165"/>
      <c r="D177" s="6">
        <f t="shared" ref="D177" si="260">$C176*D176</f>
        <v>381.18585000000002</v>
      </c>
      <c r="E177" s="6">
        <f t="shared" ref="E177" si="261">$C176*E176</f>
        <v>334.01315</v>
      </c>
      <c r="F177" s="6">
        <f t="shared" ref="F177:O177" si="262">$C176*F176</f>
        <v>704.5471</v>
      </c>
      <c r="G177" s="6">
        <f t="shared" si="262"/>
        <v>0</v>
      </c>
      <c r="H177" s="6">
        <f t="shared" si="262"/>
        <v>337.05655000000002</v>
      </c>
      <c r="I177" s="6">
        <f t="shared" si="262"/>
        <v>0</v>
      </c>
      <c r="J177" s="6">
        <f t="shared" si="262"/>
        <v>0</v>
      </c>
      <c r="K177" s="6">
        <f t="shared" si="262"/>
        <v>0</v>
      </c>
      <c r="L177" s="6">
        <f t="shared" si="262"/>
        <v>1.5217000000000001</v>
      </c>
      <c r="M177" s="6">
        <f t="shared" si="262"/>
        <v>525.74734999999998</v>
      </c>
      <c r="N177" s="6">
        <f t="shared" si="262"/>
        <v>823.23970000000008</v>
      </c>
      <c r="O177" s="6">
        <f t="shared" si="262"/>
        <v>0</v>
      </c>
      <c r="P177" s="6">
        <f t="shared" ref="P177" si="263">$C176*P176</f>
        <v>0</v>
      </c>
      <c r="Q177" s="6">
        <f t="shared" ref="Q177" si="264">$C176*Q176</f>
        <v>885.62940000000003</v>
      </c>
      <c r="R177" s="6">
        <f t="shared" ref="R177:AB177" si="265">$C176*R176</f>
        <v>223.68989999999999</v>
      </c>
      <c r="S177" s="6">
        <f t="shared" si="265"/>
        <v>85.215199999999996</v>
      </c>
      <c r="T177" s="6">
        <f t="shared" si="265"/>
        <v>1103.99335</v>
      </c>
      <c r="U177" s="6">
        <f t="shared" si="265"/>
        <v>0</v>
      </c>
      <c r="V177" s="6">
        <f t="shared" si="265"/>
        <v>464.87934999999999</v>
      </c>
      <c r="W177" s="6">
        <f t="shared" si="265"/>
        <v>486.18315000000001</v>
      </c>
      <c r="X177" s="6">
        <f t="shared" si="265"/>
        <v>1206.7080999999998</v>
      </c>
      <c r="Y177" s="6">
        <f t="shared" si="265"/>
        <v>44.890149999999998</v>
      </c>
      <c r="Z177" s="6">
        <f t="shared" si="265"/>
        <v>0</v>
      </c>
      <c r="AA177" s="6">
        <f t="shared" si="265"/>
        <v>0</v>
      </c>
      <c r="AB177" s="6">
        <f t="shared" si="265"/>
        <v>0</v>
      </c>
      <c r="AC177" s="67"/>
      <c r="AD177" s="55"/>
    </row>
    <row r="178" spans="1:30" s="52" customFormat="1">
      <c r="A178" s="16" t="s">
        <v>50</v>
      </c>
      <c r="B178" s="128">
        <f>SUM(B170:B176)</f>
        <v>539569</v>
      </c>
      <c r="C178" s="168">
        <f>SUM(C170:C176)</f>
        <v>44964.08</v>
      </c>
      <c r="D178" s="9">
        <f>SUM(D171+D173+D175+D177)</f>
        <v>1497.303864</v>
      </c>
      <c r="E178" s="9">
        <f t="shared" ref="E178" si="266">SUM(E171+E173+E175+E177)</f>
        <v>4062.5046280000006</v>
      </c>
      <c r="F178" s="9">
        <f t="shared" ref="F178" si="267">SUM(F171+F173+F175+F177)</f>
        <v>3376.8024080000005</v>
      </c>
      <c r="G178" s="9">
        <f t="shared" ref="G178:AB178" si="268">SUM(G171+G173+G175+G177)</f>
        <v>1807.556016</v>
      </c>
      <c r="H178" s="9">
        <f t="shared" si="268"/>
        <v>1919.966216</v>
      </c>
      <c r="I178" s="9">
        <f t="shared" si="268"/>
        <v>3010.3451559999999</v>
      </c>
      <c r="J178" s="9">
        <f t="shared" si="268"/>
        <v>476.61924799999997</v>
      </c>
      <c r="K178" s="9">
        <f t="shared" si="268"/>
        <v>730.66630000000009</v>
      </c>
      <c r="L178" s="9">
        <f t="shared" si="268"/>
        <v>388.93929200000002</v>
      </c>
      <c r="M178" s="9">
        <f t="shared" si="268"/>
        <v>2138.0420039999999</v>
      </c>
      <c r="N178" s="9">
        <f t="shared" si="268"/>
        <v>5427.1644560000004</v>
      </c>
      <c r="O178" s="9">
        <f t="shared" si="268"/>
        <v>424.91055600000004</v>
      </c>
      <c r="P178" s="9">
        <f t="shared" si="268"/>
        <v>0</v>
      </c>
      <c r="Q178" s="9">
        <f t="shared" si="268"/>
        <v>3484.7161999999998</v>
      </c>
      <c r="R178" s="9">
        <f t="shared" si="268"/>
        <v>1088.1307360000001</v>
      </c>
      <c r="S178" s="9">
        <f t="shared" si="268"/>
        <v>346.22341599999999</v>
      </c>
      <c r="T178" s="9">
        <f t="shared" si="268"/>
        <v>4476.174164</v>
      </c>
      <c r="U178" s="9">
        <f t="shared" si="268"/>
        <v>400.18031199999996</v>
      </c>
      <c r="V178" s="9">
        <f t="shared" si="268"/>
        <v>2198.7435120000005</v>
      </c>
      <c r="W178" s="9">
        <f t="shared" si="268"/>
        <v>2497.7546440000001</v>
      </c>
      <c r="X178" s="9">
        <f t="shared" si="268"/>
        <v>5002.2538999999997</v>
      </c>
      <c r="Y178" s="9">
        <f t="shared" si="268"/>
        <v>191.09734000000003</v>
      </c>
      <c r="Z178" s="9">
        <f t="shared" si="268"/>
        <v>0</v>
      </c>
      <c r="AA178" s="9">
        <f t="shared" si="268"/>
        <v>17.985632000000003</v>
      </c>
      <c r="AB178" s="9">
        <f t="shared" si="268"/>
        <v>0</v>
      </c>
      <c r="AC178" s="67"/>
      <c r="AD178" s="55"/>
    </row>
    <row r="179" spans="1:30" s="52" customFormat="1">
      <c r="A179" s="87"/>
      <c r="B179" s="17"/>
      <c r="C179" s="16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67"/>
      <c r="AD179" s="55"/>
    </row>
    <row r="180" spans="1:30" s="52" customFormat="1">
      <c r="A180" s="87"/>
      <c r="B180" s="17"/>
      <c r="C180" s="16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67"/>
      <c r="AD180" s="55"/>
    </row>
    <row r="181" spans="1:30" s="52" customFormat="1" ht="13.8" thickBot="1">
      <c r="A181" s="80" t="s">
        <v>56</v>
      </c>
      <c r="B181" s="81"/>
      <c r="C181" s="159"/>
      <c r="D181" s="81"/>
      <c r="E181" s="81"/>
      <c r="F181" s="81"/>
      <c r="G181" s="22"/>
      <c r="H181" s="25"/>
      <c r="I181" s="25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67"/>
      <c r="AD181" s="55"/>
    </row>
    <row r="182" spans="1:30" s="52" customFormat="1" ht="13.8" thickBot="1">
      <c r="A182" s="113" t="s">
        <v>1</v>
      </c>
      <c r="B182" s="114" t="s">
        <v>2</v>
      </c>
      <c r="C182" s="160" t="s">
        <v>3</v>
      </c>
      <c r="D182" s="222" t="s">
        <v>4</v>
      </c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123"/>
      <c r="AA182" s="123"/>
      <c r="AB182" s="123"/>
      <c r="AC182" s="67"/>
      <c r="AD182" s="55"/>
    </row>
    <row r="183" spans="1:30" s="52" customFormat="1">
      <c r="A183" s="115" t="s">
        <v>5</v>
      </c>
      <c r="B183" s="116" t="s">
        <v>6</v>
      </c>
      <c r="C183" s="161" t="s">
        <v>6</v>
      </c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9"/>
      <c r="Z183" s="116" t="s">
        <v>7</v>
      </c>
      <c r="AA183" s="116"/>
      <c r="AB183" s="116"/>
      <c r="AC183" s="67"/>
      <c r="AD183" s="55"/>
    </row>
    <row r="184" spans="1:30" s="52" customFormat="1">
      <c r="A184" s="115" t="s">
        <v>8</v>
      </c>
      <c r="B184" s="116" t="s">
        <v>9</v>
      </c>
      <c r="C184" s="161" t="s">
        <v>9</v>
      </c>
      <c r="D184" s="120" t="s">
        <v>10</v>
      </c>
      <c r="E184" s="116" t="s">
        <v>11</v>
      </c>
      <c r="F184" s="116" t="s">
        <v>12</v>
      </c>
      <c r="G184" s="116" t="s">
        <v>13</v>
      </c>
      <c r="H184" s="116" t="s">
        <v>14</v>
      </c>
      <c r="I184" s="116" t="s">
        <v>15</v>
      </c>
      <c r="J184" s="116" t="s">
        <v>16</v>
      </c>
      <c r="K184" s="116" t="s">
        <v>17</v>
      </c>
      <c r="L184" s="116" t="s">
        <v>18</v>
      </c>
      <c r="M184" s="116" t="s">
        <v>19</v>
      </c>
      <c r="N184" s="116" t="s">
        <v>20</v>
      </c>
      <c r="O184" s="116" t="s">
        <v>175</v>
      </c>
      <c r="P184" s="116" t="s">
        <v>21</v>
      </c>
      <c r="Q184" s="116" t="s">
        <v>22</v>
      </c>
      <c r="R184" s="116" t="s">
        <v>23</v>
      </c>
      <c r="S184" s="116" t="s">
        <v>24</v>
      </c>
      <c r="T184" s="116" t="s">
        <v>25</v>
      </c>
      <c r="U184" s="116" t="s">
        <v>26</v>
      </c>
      <c r="V184" s="116" t="s">
        <v>27</v>
      </c>
      <c r="W184" s="116" t="s">
        <v>28</v>
      </c>
      <c r="X184" s="116" t="s">
        <v>29</v>
      </c>
      <c r="Y184" s="116" t="s">
        <v>30</v>
      </c>
      <c r="Z184" s="116" t="s">
        <v>31</v>
      </c>
      <c r="AA184" s="116" t="s">
        <v>493</v>
      </c>
      <c r="AB184" s="116" t="s">
        <v>476</v>
      </c>
      <c r="AC184" s="67"/>
      <c r="AD184" s="55"/>
    </row>
    <row r="185" spans="1:30" s="52" customFormat="1">
      <c r="A185" s="115"/>
      <c r="B185" s="116"/>
      <c r="C185" s="188" t="s">
        <v>640</v>
      </c>
      <c r="D185" s="121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67"/>
      <c r="AD185" s="55"/>
    </row>
    <row r="186" spans="1:30" s="52" customFormat="1">
      <c r="A186" s="96" t="s">
        <v>57</v>
      </c>
      <c r="B186" s="219">
        <v>5637521</v>
      </c>
      <c r="C186" s="215">
        <f>ROUND(B186/12,2)</f>
        <v>469793.42</v>
      </c>
      <c r="D186" s="5"/>
      <c r="E186" s="5"/>
      <c r="F186" s="5"/>
      <c r="G186" s="5"/>
      <c r="H186" s="5">
        <v>0.75849999999999995</v>
      </c>
      <c r="I186" s="5"/>
      <c r="J186" s="5"/>
      <c r="K186" s="5"/>
      <c r="L186" s="5"/>
      <c r="M186" s="5"/>
      <c r="N186" s="5">
        <v>0.1154</v>
      </c>
      <c r="O186" s="5"/>
      <c r="P186" s="5"/>
      <c r="Q186" s="5"/>
      <c r="R186" s="5">
        <v>4.7300000000000002E-2</v>
      </c>
      <c r="S186" s="5"/>
      <c r="T186" s="5"/>
      <c r="U186" s="5"/>
      <c r="V186" s="5">
        <v>7.8799999999999995E-2</v>
      </c>
      <c r="W186" s="5"/>
      <c r="X186" s="5"/>
      <c r="Y186" s="5"/>
      <c r="Z186" s="5"/>
      <c r="AA186" s="5"/>
      <c r="AB186" s="5"/>
      <c r="AC186" s="67"/>
      <c r="AD186" s="55"/>
    </row>
    <row r="187" spans="1:30" s="52" customFormat="1">
      <c r="A187" s="97"/>
      <c r="B187" s="12"/>
      <c r="C187" s="165"/>
      <c r="D187" s="6">
        <f t="shared" ref="D187" si="269">$C186*D186</f>
        <v>0</v>
      </c>
      <c r="E187" s="6">
        <f t="shared" ref="E187" si="270">$C186*E186</f>
        <v>0</v>
      </c>
      <c r="F187" s="6">
        <f t="shared" ref="F187:AB187" si="271">$C186*F186</f>
        <v>0</v>
      </c>
      <c r="G187" s="6">
        <f t="shared" si="271"/>
        <v>0</v>
      </c>
      <c r="H187" s="6">
        <f t="shared" si="271"/>
        <v>356338.30906999996</v>
      </c>
      <c r="I187" s="6">
        <f t="shared" si="271"/>
        <v>0</v>
      </c>
      <c r="J187" s="6">
        <f t="shared" si="271"/>
        <v>0</v>
      </c>
      <c r="K187" s="6">
        <f t="shared" si="271"/>
        <v>0</v>
      </c>
      <c r="L187" s="6">
        <f t="shared" si="271"/>
        <v>0</v>
      </c>
      <c r="M187" s="6">
        <f t="shared" si="271"/>
        <v>0</v>
      </c>
      <c r="N187" s="6">
        <f t="shared" si="271"/>
        <v>54214.160667999997</v>
      </c>
      <c r="O187" s="6">
        <f t="shared" si="271"/>
        <v>0</v>
      </c>
      <c r="P187" s="6">
        <f t="shared" si="271"/>
        <v>0</v>
      </c>
      <c r="Q187" s="6">
        <f t="shared" si="271"/>
        <v>0</v>
      </c>
      <c r="R187" s="6">
        <f t="shared" si="271"/>
        <v>22221.228766</v>
      </c>
      <c r="S187" s="6">
        <f t="shared" si="271"/>
        <v>0</v>
      </c>
      <c r="T187" s="6">
        <f t="shared" si="271"/>
        <v>0</v>
      </c>
      <c r="U187" s="6">
        <f t="shared" si="271"/>
        <v>0</v>
      </c>
      <c r="V187" s="6">
        <f t="shared" si="271"/>
        <v>37019.721495999998</v>
      </c>
      <c r="W187" s="6">
        <f t="shared" si="271"/>
        <v>0</v>
      </c>
      <c r="X187" s="6">
        <f t="shared" si="271"/>
        <v>0</v>
      </c>
      <c r="Y187" s="6">
        <f t="shared" si="271"/>
        <v>0</v>
      </c>
      <c r="Z187" s="6">
        <f t="shared" si="271"/>
        <v>0</v>
      </c>
      <c r="AA187" s="6">
        <f t="shared" si="271"/>
        <v>0</v>
      </c>
      <c r="AB187" s="6">
        <f t="shared" si="271"/>
        <v>0</v>
      </c>
      <c r="AC187" s="67"/>
      <c r="AD187" s="55"/>
    </row>
    <row r="188" spans="1:30" s="52" customFormat="1">
      <c r="A188" s="96" t="s">
        <v>58</v>
      </c>
      <c r="B188" s="219">
        <v>4202707</v>
      </c>
      <c r="C188" s="215">
        <f t="shared" ref="C188:C210" si="272">ROUND(B188/12,2)</f>
        <v>350225.58</v>
      </c>
      <c r="D188" s="5"/>
      <c r="E188" s="5"/>
      <c r="F188" s="5"/>
      <c r="G188" s="5"/>
      <c r="H188" s="5">
        <v>0.85560000000000003</v>
      </c>
      <c r="I188" s="5"/>
      <c r="J188" s="5"/>
      <c r="K188" s="5"/>
      <c r="L188" s="5"/>
      <c r="M188" s="5"/>
      <c r="N188" s="5"/>
      <c r="O188" s="5"/>
      <c r="P188" s="5"/>
      <c r="Q188" s="5"/>
      <c r="R188" s="5">
        <v>8.3000000000000001E-3</v>
      </c>
      <c r="S188" s="5"/>
      <c r="T188" s="5"/>
      <c r="U188" s="5"/>
      <c r="V188" s="5">
        <v>0.1361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7"/>
      <c r="B189" s="12"/>
      <c r="C189" s="165"/>
      <c r="D189" s="6">
        <f t="shared" ref="D189" si="273">$C188*D188</f>
        <v>0</v>
      </c>
      <c r="E189" s="6">
        <f t="shared" ref="E189" si="274">$C188*E188</f>
        <v>0</v>
      </c>
      <c r="F189" s="6">
        <f t="shared" ref="F189:AB189" si="275">$C188*F188</f>
        <v>0</v>
      </c>
      <c r="G189" s="6">
        <f t="shared" si="275"/>
        <v>0</v>
      </c>
      <c r="H189" s="6">
        <f t="shared" si="275"/>
        <v>299653.00624800002</v>
      </c>
      <c r="I189" s="6">
        <f t="shared" si="275"/>
        <v>0</v>
      </c>
      <c r="J189" s="6">
        <f t="shared" si="275"/>
        <v>0</v>
      </c>
      <c r="K189" s="6">
        <f t="shared" si="275"/>
        <v>0</v>
      </c>
      <c r="L189" s="6">
        <f t="shared" si="275"/>
        <v>0</v>
      </c>
      <c r="M189" s="6">
        <f t="shared" si="275"/>
        <v>0</v>
      </c>
      <c r="N189" s="6">
        <f t="shared" si="275"/>
        <v>0</v>
      </c>
      <c r="O189" s="6">
        <f t="shared" si="275"/>
        <v>0</v>
      </c>
      <c r="P189" s="6">
        <f t="shared" si="275"/>
        <v>0</v>
      </c>
      <c r="Q189" s="6">
        <f t="shared" si="275"/>
        <v>0</v>
      </c>
      <c r="R189" s="6">
        <f t="shared" si="275"/>
        <v>2906.8723140000002</v>
      </c>
      <c r="S189" s="6">
        <f t="shared" si="275"/>
        <v>0</v>
      </c>
      <c r="T189" s="6">
        <f t="shared" si="275"/>
        <v>0</v>
      </c>
      <c r="U189" s="6">
        <f t="shared" si="275"/>
        <v>0</v>
      </c>
      <c r="V189" s="6">
        <f t="shared" si="275"/>
        <v>47665.701438000004</v>
      </c>
      <c r="W189" s="6">
        <f t="shared" si="275"/>
        <v>0</v>
      </c>
      <c r="X189" s="6">
        <f t="shared" si="275"/>
        <v>0</v>
      </c>
      <c r="Y189" s="6">
        <f t="shared" si="275"/>
        <v>0</v>
      </c>
      <c r="Z189" s="6">
        <f t="shared" si="275"/>
        <v>0</v>
      </c>
      <c r="AA189" s="6">
        <f t="shared" si="275"/>
        <v>0</v>
      </c>
      <c r="AB189" s="6">
        <f t="shared" si="275"/>
        <v>0</v>
      </c>
      <c r="AC189" s="67"/>
      <c r="AD189" s="55"/>
    </row>
    <row r="190" spans="1:30" s="52" customFormat="1">
      <c r="A190" s="96" t="s">
        <v>59</v>
      </c>
      <c r="B190" s="219">
        <v>2675635</v>
      </c>
      <c r="C190" s="215">
        <f t="shared" si="272"/>
        <v>222969.58</v>
      </c>
      <c r="D190" s="5"/>
      <c r="E190" s="5"/>
      <c r="F190" s="5"/>
      <c r="G190" s="5"/>
      <c r="H190" s="5">
        <v>0.90559999999999996</v>
      </c>
      <c r="I190" s="5"/>
      <c r="J190" s="5"/>
      <c r="K190" s="5"/>
      <c r="L190" s="5"/>
      <c r="M190" s="5"/>
      <c r="N190" s="5"/>
      <c r="O190" s="5"/>
      <c r="P190" s="5"/>
      <c r="Q190" s="5"/>
      <c r="R190" s="5">
        <v>1.5100000000000001E-2</v>
      </c>
      <c r="S190" s="5"/>
      <c r="T190" s="5">
        <v>9.1999999999999998E-3</v>
      </c>
      <c r="U190" s="5"/>
      <c r="V190" s="5">
        <v>4.0099999999999997E-2</v>
      </c>
      <c r="W190" s="5">
        <v>0.03</v>
      </c>
      <c r="X190" s="5"/>
      <c r="Y190" s="5"/>
      <c r="Z190" s="5"/>
      <c r="AA190" s="5"/>
      <c r="AB190" s="5"/>
      <c r="AC190" s="67"/>
      <c r="AD190" s="55"/>
    </row>
    <row r="191" spans="1:30" s="52" customFormat="1">
      <c r="A191" s="97"/>
      <c r="B191" s="12"/>
      <c r="C191" s="165"/>
      <c r="D191" s="6">
        <f t="shared" ref="D191" si="276">$C190*D190</f>
        <v>0</v>
      </c>
      <c r="E191" s="6">
        <f t="shared" ref="E191" si="277">$C190*E190</f>
        <v>0</v>
      </c>
      <c r="F191" s="6">
        <f t="shared" ref="F191:AB191" si="278">$C190*F190</f>
        <v>0</v>
      </c>
      <c r="G191" s="6">
        <f t="shared" si="278"/>
        <v>0</v>
      </c>
      <c r="H191" s="6">
        <f t="shared" si="278"/>
        <v>201921.25164799998</v>
      </c>
      <c r="I191" s="6">
        <f t="shared" si="278"/>
        <v>0</v>
      </c>
      <c r="J191" s="6">
        <f t="shared" si="278"/>
        <v>0</v>
      </c>
      <c r="K191" s="6">
        <f t="shared" si="278"/>
        <v>0</v>
      </c>
      <c r="L191" s="6">
        <f t="shared" si="278"/>
        <v>0</v>
      </c>
      <c r="M191" s="6">
        <f t="shared" si="278"/>
        <v>0</v>
      </c>
      <c r="N191" s="6">
        <f t="shared" si="278"/>
        <v>0</v>
      </c>
      <c r="O191" s="6">
        <f t="shared" si="278"/>
        <v>0</v>
      </c>
      <c r="P191" s="6">
        <f t="shared" si="278"/>
        <v>0</v>
      </c>
      <c r="Q191" s="6">
        <f t="shared" si="278"/>
        <v>0</v>
      </c>
      <c r="R191" s="6">
        <f t="shared" si="278"/>
        <v>3366.8406580000001</v>
      </c>
      <c r="S191" s="6">
        <f t="shared" si="278"/>
        <v>0</v>
      </c>
      <c r="T191" s="6">
        <f t="shared" si="278"/>
        <v>2051.3201359999998</v>
      </c>
      <c r="U191" s="6">
        <f t="shared" si="278"/>
        <v>0</v>
      </c>
      <c r="V191" s="6">
        <f t="shared" si="278"/>
        <v>8941.0801579999988</v>
      </c>
      <c r="W191" s="6">
        <f t="shared" si="278"/>
        <v>6689.0873999999994</v>
      </c>
      <c r="X191" s="6">
        <f t="shared" si="278"/>
        <v>0</v>
      </c>
      <c r="Y191" s="6">
        <f t="shared" si="278"/>
        <v>0</v>
      </c>
      <c r="Z191" s="6">
        <f t="shared" si="278"/>
        <v>0</v>
      </c>
      <c r="AA191" s="6">
        <f t="shared" si="278"/>
        <v>0</v>
      </c>
      <c r="AB191" s="6">
        <f t="shared" si="278"/>
        <v>0</v>
      </c>
      <c r="AC191" s="67"/>
      <c r="AD191" s="55"/>
    </row>
    <row r="192" spans="1:30" s="52" customFormat="1">
      <c r="A192" s="96" t="s">
        <v>315</v>
      </c>
      <c r="B192" s="219">
        <v>2589154</v>
      </c>
      <c r="C192" s="215">
        <f t="shared" si="272"/>
        <v>215762.83</v>
      </c>
      <c r="D192" s="40">
        <v>0.09</v>
      </c>
      <c r="E192" s="40"/>
      <c r="F192" s="40"/>
      <c r="G192" s="40"/>
      <c r="H192" s="40"/>
      <c r="I192" s="40"/>
      <c r="J192" s="40"/>
      <c r="K192" s="40"/>
      <c r="L192" s="40"/>
      <c r="M192" s="40">
        <v>0.16850000000000001</v>
      </c>
      <c r="N192" s="40"/>
      <c r="O192" s="40"/>
      <c r="P192" s="40"/>
      <c r="Q192" s="40">
        <v>9.64E-2</v>
      </c>
      <c r="R192" s="40">
        <v>1.4800000000000001E-2</v>
      </c>
      <c r="S192" s="40">
        <v>9.4999999999999998E-3</v>
      </c>
      <c r="T192" s="40">
        <v>0.30790000000000001</v>
      </c>
      <c r="U192" s="40"/>
      <c r="V192" s="40"/>
      <c r="W192" s="40">
        <v>0.1641</v>
      </c>
      <c r="X192" s="40">
        <v>0.14069999999999999</v>
      </c>
      <c r="Y192" s="40">
        <v>5.1999999999999998E-3</v>
      </c>
      <c r="Z192" s="40">
        <v>2.8999999999999998E-3</v>
      </c>
      <c r="AA192" s="40">
        <v>0</v>
      </c>
      <c r="AB192" s="40">
        <v>0</v>
      </c>
      <c r="AC192" s="67"/>
      <c r="AD192" s="55"/>
    </row>
    <row r="193" spans="1:30" s="52" customFormat="1">
      <c r="A193" s="97"/>
      <c r="B193" s="12"/>
      <c r="C193" s="165"/>
      <c r="D193" s="39">
        <f t="shared" ref="D193" si="279">$C192*D192</f>
        <v>19418.654699999999</v>
      </c>
      <c r="E193" s="39">
        <f t="shared" ref="E193" si="280">$C192*E192</f>
        <v>0</v>
      </c>
      <c r="F193" s="39">
        <f t="shared" ref="F193:O193" si="281">$C192*F192</f>
        <v>0</v>
      </c>
      <c r="G193" s="39">
        <f t="shared" si="281"/>
        <v>0</v>
      </c>
      <c r="H193" s="39">
        <f t="shared" si="281"/>
        <v>0</v>
      </c>
      <c r="I193" s="39">
        <f t="shared" si="281"/>
        <v>0</v>
      </c>
      <c r="J193" s="39">
        <f t="shared" si="281"/>
        <v>0</v>
      </c>
      <c r="K193" s="39">
        <f t="shared" si="281"/>
        <v>0</v>
      </c>
      <c r="L193" s="39">
        <f t="shared" si="281"/>
        <v>0</v>
      </c>
      <c r="M193" s="39">
        <f t="shared" si="281"/>
        <v>36356.036854999998</v>
      </c>
      <c r="N193" s="39">
        <f t="shared" si="281"/>
        <v>0</v>
      </c>
      <c r="O193" s="39">
        <f t="shared" si="281"/>
        <v>0</v>
      </c>
      <c r="P193" s="39">
        <f t="shared" ref="P193" si="282">$C192*P192</f>
        <v>0</v>
      </c>
      <c r="Q193" s="39">
        <f t="shared" ref="Q193" si="283">$C192*Q192</f>
        <v>20799.536811999998</v>
      </c>
      <c r="R193" s="39">
        <f t="shared" ref="R193:AB193" si="284">$C192*R192</f>
        <v>3193.2898839999998</v>
      </c>
      <c r="S193" s="39">
        <f t="shared" si="284"/>
        <v>2049.746885</v>
      </c>
      <c r="T193" s="39">
        <f t="shared" si="284"/>
        <v>66433.375356999997</v>
      </c>
      <c r="U193" s="39">
        <f t="shared" si="284"/>
        <v>0</v>
      </c>
      <c r="V193" s="39">
        <f t="shared" si="284"/>
        <v>0</v>
      </c>
      <c r="W193" s="39">
        <f t="shared" si="284"/>
        <v>35406.680402999998</v>
      </c>
      <c r="X193" s="39">
        <f t="shared" si="284"/>
        <v>30357.830180999998</v>
      </c>
      <c r="Y193" s="39">
        <f t="shared" si="284"/>
        <v>1121.9667159999999</v>
      </c>
      <c r="Z193" s="39">
        <f t="shared" si="284"/>
        <v>625.71220699999992</v>
      </c>
      <c r="AA193" s="39">
        <f t="shared" si="284"/>
        <v>0</v>
      </c>
      <c r="AB193" s="39">
        <f t="shared" si="284"/>
        <v>0</v>
      </c>
      <c r="AC193" s="67"/>
      <c r="AD193" s="55"/>
    </row>
    <row r="194" spans="1:30" s="52" customFormat="1">
      <c r="A194" s="96" t="s">
        <v>316</v>
      </c>
      <c r="B194" s="219">
        <v>10627580</v>
      </c>
      <c r="C194" s="215">
        <f t="shared" si="272"/>
        <v>885631.67</v>
      </c>
      <c r="D194" s="5"/>
      <c r="E194" s="5"/>
      <c r="F194" s="5">
        <v>2.0199999999999999E-2</v>
      </c>
      <c r="G194" s="5"/>
      <c r="H194" s="5">
        <v>0.75219999999999998</v>
      </c>
      <c r="I194" s="5"/>
      <c r="J194" s="5"/>
      <c r="K194" s="5"/>
      <c r="L194" s="5"/>
      <c r="M194" s="5"/>
      <c r="N194" s="5">
        <v>0.161</v>
      </c>
      <c r="O194" s="5"/>
      <c r="P194" s="5"/>
      <c r="Q194" s="5"/>
      <c r="R194" s="5"/>
      <c r="S194" s="5"/>
      <c r="T194" s="5"/>
      <c r="U194" s="5"/>
      <c r="V194" s="5">
        <v>6.6600000000000006E-2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7"/>
      <c r="B195" s="12"/>
      <c r="C195" s="165"/>
      <c r="D195" s="6">
        <f t="shared" ref="D195" si="285">$C194*D194</f>
        <v>0</v>
      </c>
      <c r="E195" s="6">
        <f t="shared" ref="E195" si="286">$C194*E194</f>
        <v>0</v>
      </c>
      <c r="F195" s="6">
        <f t="shared" ref="F195:O195" si="287">$C194*F194</f>
        <v>17889.759733999999</v>
      </c>
      <c r="G195" s="6">
        <f t="shared" si="287"/>
        <v>0</v>
      </c>
      <c r="H195" s="6">
        <f t="shared" si="287"/>
        <v>666172.14217400004</v>
      </c>
      <c r="I195" s="6">
        <f t="shared" si="287"/>
        <v>0</v>
      </c>
      <c r="J195" s="6">
        <f t="shared" si="287"/>
        <v>0</v>
      </c>
      <c r="K195" s="6">
        <f t="shared" si="287"/>
        <v>0</v>
      </c>
      <c r="L195" s="6">
        <f t="shared" si="287"/>
        <v>0</v>
      </c>
      <c r="M195" s="6">
        <f t="shared" si="287"/>
        <v>0</v>
      </c>
      <c r="N195" s="6">
        <f t="shared" si="287"/>
        <v>142586.69887000002</v>
      </c>
      <c r="O195" s="6">
        <f t="shared" si="287"/>
        <v>0</v>
      </c>
      <c r="P195" s="6">
        <f t="shared" ref="P195" si="288">$C194*P194</f>
        <v>0</v>
      </c>
      <c r="Q195" s="6">
        <f t="shared" ref="Q195" si="289">$C194*Q194</f>
        <v>0</v>
      </c>
      <c r="R195" s="6">
        <f t="shared" ref="R195:AB195" si="290">$C194*R194</f>
        <v>0</v>
      </c>
      <c r="S195" s="6">
        <f t="shared" si="290"/>
        <v>0</v>
      </c>
      <c r="T195" s="6">
        <f t="shared" si="290"/>
        <v>0</v>
      </c>
      <c r="U195" s="6">
        <f t="shared" si="290"/>
        <v>0</v>
      </c>
      <c r="V195" s="6">
        <f t="shared" si="290"/>
        <v>58983.069222000006</v>
      </c>
      <c r="W195" s="6">
        <f t="shared" si="290"/>
        <v>0</v>
      </c>
      <c r="X195" s="6">
        <f t="shared" si="290"/>
        <v>0</v>
      </c>
      <c r="Y195" s="6">
        <f t="shared" si="290"/>
        <v>0</v>
      </c>
      <c r="Z195" s="6">
        <f t="shared" si="290"/>
        <v>0</v>
      </c>
      <c r="AA195" s="6">
        <f t="shared" si="290"/>
        <v>0</v>
      </c>
      <c r="AB195" s="6">
        <f t="shared" si="290"/>
        <v>0</v>
      </c>
      <c r="AC195" s="67"/>
      <c r="AD195" s="55"/>
    </row>
    <row r="196" spans="1:30" s="52" customFormat="1">
      <c r="A196" s="96" t="s">
        <v>317</v>
      </c>
      <c r="B196" s="219">
        <v>2852400</v>
      </c>
      <c r="C196" s="215">
        <f t="shared" si="272"/>
        <v>237700</v>
      </c>
      <c r="D196" s="5"/>
      <c r="E196" s="5"/>
      <c r="F196" s="5">
        <v>4.4200000000000003E-2</v>
      </c>
      <c r="G196" s="5"/>
      <c r="H196" s="5">
        <v>0.66949999999999998</v>
      </c>
      <c r="I196" s="5">
        <v>4.1200000000000001E-2</v>
      </c>
      <c r="J196" s="5">
        <v>4.8999999999999998E-3</v>
      </c>
      <c r="K196" s="5"/>
      <c r="L196" s="5"/>
      <c r="M196" s="5"/>
      <c r="N196" s="5">
        <v>0.18759999999999999</v>
      </c>
      <c r="O196" s="5"/>
      <c r="P196" s="5"/>
      <c r="Q196" s="5"/>
      <c r="R196" s="5"/>
      <c r="S196" s="5"/>
      <c r="T196" s="5"/>
      <c r="U196" s="5">
        <v>5.0000000000000001E-4</v>
      </c>
      <c r="V196" s="5">
        <v>5.21E-2</v>
      </c>
      <c r="W196" s="5"/>
      <c r="X196" s="5"/>
      <c r="Y196" s="5"/>
      <c r="Z196" s="5"/>
      <c r="AA196" s="5"/>
      <c r="AB196" s="5"/>
      <c r="AC196" s="67"/>
      <c r="AD196" s="55"/>
    </row>
    <row r="197" spans="1:30" s="52" customFormat="1">
      <c r="A197" s="97"/>
      <c r="B197" s="12"/>
      <c r="C197" s="165"/>
      <c r="D197" s="6">
        <f t="shared" ref="D197" si="291">$C196*D196</f>
        <v>0</v>
      </c>
      <c r="E197" s="6">
        <f t="shared" ref="E197" si="292">$C196*E196</f>
        <v>0</v>
      </c>
      <c r="F197" s="6">
        <f t="shared" ref="F197:O197" si="293">$C196*F196</f>
        <v>10506.34</v>
      </c>
      <c r="G197" s="6">
        <f t="shared" si="293"/>
        <v>0</v>
      </c>
      <c r="H197" s="6">
        <f t="shared" si="293"/>
        <v>159140.15</v>
      </c>
      <c r="I197" s="6">
        <f t="shared" si="293"/>
        <v>9793.24</v>
      </c>
      <c r="J197" s="6">
        <f t="shared" si="293"/>
        <v>1164.73</v>
      </c>
      <c r="K197" s="6">
        <f t="shared" si="293"/>
        <v>0</v>
      </c>
      <c r="L197" s="6">
        <f t="shared" si="293"/>
        <v>0</v>
      </c>
      <c r="M197" s="6">
        <f t="shared" si="293"/>
        <v>0</v>
      </c>
      <c r="N197" s="6">
        <f t="shared" si="293"/>
        <v>44592.52</v>
      </c>
      <c r="O197" s="6">
        <f t="shared" si="293"/>
        <v>0</v>
      </c>
      <c r="P197" s="6">
        <f t="shared" ref="P197" si="294">$C196*P196</f>
        <v>0</v>
      </c>
      <c r="Q197" s="6">
        <f t="shared" ref="Q197" si="295">$C196*Q196</f>
        <v>0</v>
      </c>
      <c r="R197" s="6">
        <f t="shared" ref="R197:AB197" si="296">$C196*R196</f>
        <v>0</v>
      </c>
      <c r="S197" s="6">
        <f t="shared" si="296"/>
        <v>0</v>
      </c>
      <c r="T197" s="6">
        <f t="shared" si="296"/>
        <v>0</v>
      </c>
      <c r="U197" s="6">
        <f t="shared" si="296"/>
        <v>118.85000000000001</v>
      </c>
      <c r="V197" s="6">
        <f t="shared" si="296"/>
        <v>12384.17</v>
      </c>
      <c r="W197" s="6">
        <f t="shared" si="296"/>
        <v>0</v>
      </c>
      <c r="X197" s="6">
        <f t="shared" si="296"/>
        <v>0</v>
      </c>
      <c r="Y197" s="6">
        <f t="shared" si="296"/>
        <v>0</v>
      </c>
      <c r="Z197" s="6">
        <f t="shared" si="296"/>
        <v>0</v>
      </c>
      <c r="AA197" s="6">
        <f t="shared" si="296"/>
        <v>0</v>
      </c>
      <c r="AB197" s="6">
        <f t="shared" si="296"/>
        <v>0</v>
      </c>
      <c r="AC197" s="67"/>
      <c r="AD197" s="55"/>
    </row>
    <row r="198" spans="1:30" s="52" customFormat="1">
      <c r="A198" s="96" t="s">
        <v>388</v>
      </c>
      <c r="B198" s="219">
        <v>3578622</v>
      </c>
      <c r="C198" s="215">
        <f t="shared" si="272"/>
        <v>298218.5</v>
      </c>
      <c r="D198" s="5"/>
      <c r="E198" s="5"/>
      <c r="F198" s="5">
        <v>4.4200000000000003E-2</v>
      </c>
      <c r="G198" s="5"/>
      <c r="H198" s="5">
        <v>0.66949999999999998</v>
      </c>
      <c r="I198" s="5">
        <v>4.1200000000000001E-2</v>
      </c>
      <c r="J198" s="5">
        <v>4.8999999999999998E-3</v>
      </c>
      <c r="K198" s="5"/>
      <c r="L198" s="5"/>
      <c r="M198" s="5"/>
      <c r="N198" s="5">
        <v>0.18759999999999999</v>
      </c>
      <c r="O198" s="5"/>
      <c r="P198" s="5"/>
      <c r="Q198" s="5"/>
      <c r="R198" s="5"/>
      <c r="S198" s="5"/>
      <c r="T198" s="5"/>
      <c r="U198" s="5">
        <v>5.0000000000000001E-4</v>
      </c>
      <c r="V198" s="5">
        <v>5.21E-2</v>
      </c>
      <c r="W198" s="5"/>
      <c r="X198" s="5"/>
      <c r="Y198" s="5"/>
      <c r="Z198" s="5"/>
      <c r="AA198" s="5"/>
      <c r="AB198" s="5"/>
      <c r="AC198" s="67"/>
      <c r="AD198" s="55"/>
    </row>
    <row r="199" spans="1:30" s="52" customFormat="1">
      <c r="A199" s="97"/>
      <c r="B199" s="12"/>
      <c r="C199" s="165"/>
      <c r="D199" s="6">
        <f t="shared" ref="D199" si="297">$C198*D198</f>
        <v>0</v>
      </c>
      <c r="E199" s="6">
        <f t="shared" ref="E199" si="298">$C198*E198</f>
        <v>0</v>
      </c>
      <c r="F199" s="6">
        <f t="shared" ref="F199:O199" si="299">$C198*F198</f>
        <v>13181.2577</v>
      </c>
      <c r="G199" s="6">
        <f t="shared" si="299"/>
        <v>0</v>
      </c>
      <c r="H199" s="6">
        <f t="shared" si="299"/>
        <v>199657.28574999998</v>
      </c>
      <c r="I199" s="6">
        <f t="shared" si="299"/>
        <v>12286.602199999999</v>
      </c>
      <c r="J199" s="6">
        <f t="shared" si="299"/>
        <v>1461.2706499999999</v>
      </c>
      <c r="K199" s="6">
        <f t="shared" si="299"/>
        <v>0</v>
      </c>
      <c r="L199" s="6">
        <f t="shared" si="299"/>
        <v>0</v>
      </c>
      <c r="M199" s="6">
        <f t="shared" si="299"/>
        <v>0</v>
      </c>
      <c r="N199" s="6">
        <f t="shared" si="299"/>
        <v>55945.7906</v>
      </c>
      <c r="O199" s="6">
        <f t="shared" si="299"/>
        <v>0</v>
      </c>
      <c r="P199" s="6">
        <f t="shared" ref="P199" si="300">$C198*P198</f>
        <v>0</v>
      </c>
      <c r="Q199" s="6">
        <f t="shared" ref="Q199" si="301">$C198*Q198</f>
        <v>0</v>
      </c>
      <c r="R199" s="6">
        <f t="shared" ref="R199:AB199" si="302">$C198*R198</f>
        <v>0</v>
      </c>
      <c r="S199" s="6">
        <f t="shared" si="302"/>
        <v>0</v>
      </c>
      <c r="T199" s="6">
        <f t="shared" si="302"/>
        <v>0</v>
      </c>
      <c r="U199" s="6">
        <f t="shared" si="302"/>
        <v>149.10925</v>
      </c>
      <c r="V199" s="6">
        <f t="shared" si="302"/>
        <v>15537.183849999999</v>
      </c>
      <c r="W199" s="6">
        <f t="shared" si="302"/>
        <v>0</v>
      </c>
      <c r="X199" s="6">
        <f t="shared" si="302"/>
        <v>0</v>
      </c>
      <c r="Y199" s="6">
        <f t="shared" si="302"/>
        <v>0</v>
      </c>
      <c r="Z199" s="6">
        <f t="shared" si="302"/>
        <v>0</v>
      </c>
      <c r="AA199" s="6">
        <f t="shared" si="302"/>
        <v>0</v>
      </c>
      <c r="AB199" s="6">
        <f t="shared" si="302"/>
        <v>0</v>
      </c>
      <c r="AC199" s="67"/>
      <c r="AD199" s="55"/>
    </row>
    <row r="200" spans="1:30" s="52" customFormat="1">
      <c r="A200" s="96" t="s">
        <v>600</v>
      </c>
      <c r="B200" s="219">
        <f>1067115/2</f>
        <v>533557.5</v>
      </c>
      <c r="C200" s="215">
        <f t="shared" si="272"/>
        <v>44463.13</v>
      </c>
      <c r="D200" s="38">
        <v>1.6500000000000001E-2</v>
      </c>
      <c r="E200" s="38">
        <v>0.1368</v>
      </c>
      <c r="F200" s="38">
        <v>5.7599999999999998E-2</v>
      </c>
      <c r="G200" s="38">
        <v>8.0399999999999999E-2</v>
      </c>
      <c r="H200" s="38">
        <v>4.1099999999999998E-2</v>
      </c>
      <c r="I200" s="38">
        <v>0.13389999999999999</v>
      </c>
      <c r="J200" s="38">
        <v>2.12E-2</v>
      </c>
      <c r="K200" s="38">
        <v>3.2500000000000001E-2</v>
      </c>
      <c r="L200" s="38">
        <v>1.7100000000000001E-2</v>
      </c>
      <c r="M200" s="38">
        <v>2.5999999999999999E-2</v>
      </c>
      <c r="N200" s="38">
        <v>0.13320000000000001</v>
      </c>
      <c r="O200" s="38">
        <v>1.89E-2</v>
      </c>
      <c r="P200" s="38">
        <v>0</v>
      </c>
      <c r="Q200" s="38">
        <v>3.8600000000000002E-2</v>
      </c>
      <c r="R200" s="38">
        <v>1.9E-2</v>
      </c>
      <c r="S200" s="38">
        <v>4.1999999999999997E-3</v>
      </c>
      <c r="T200" s="38">
        <v>5.3999999999999999E-2</v>
      </c>
      <c r="U200" s="38">
        <v>1.78E-2</v>
      </c>
      <c r="V200" s="38">
        <v>3.6700000000000003E-2</v>
      </c>
      <c r="W200" s="38">
        <v>4.7199999999999999E-2</v>
      </c>
      <c r="X200" s="38">
        <v>6.3899999999999998E-2</v>
      </c>
      <c r="Y200" s="38">
        <v>2.5999999999999999E-3</v>
      </c>
      <c r="Z200" s="5">
        <v>0</v>
      </c>
      <c r="AA200" s="5">
        <v>8.0000000000000004E-4</v>
      </c>
      <c r="AB200" s="5">
        <v>0</v>
      </c>
      <c r="AC200" s="67"/>
      <c r="AD200" s="55"/>
    </row>
    <row r="201" spans="1:30" s="52" customFormat="1">
      <c r="A201" s="97"/>
      <c r="B201" s="12"/>
      <c r="C201" s="165"/>
      <c r="D201" s="6">
        <f t="shared" ref="D201" si="303">$C200*D200</f>
        <v>733.64164500000004</v>
      </c>
      <c r="E201" s="6">
        <f t="shared" ref="E201" si="304">$C200*E200</f>
        <v>6082.556184</v>
      </c>
      <c r="F201" s="6">
        <f t="shared" ref="F201:O201" si="305">$C200*F200</f>
        <v>2561.0762879999997</v>
      </c>
      <c r="G201" s="6">
        <f t="shared" si="305"/>
        <v>3574.8356519999998</v>
      </c>
      <c r="H201" s="6">
        <f t="shared" si="305"/>
        <v>1827.4346429999998</v>
      </c>
      <c r="I201" s="6">
        <f t="shared" si="305"/>
        <v>5953.6131069999992</v>
      </c>
      <c r="J201" s="6">
        <f t="shared" si="305"/>
        <v>942.61835599999995</v>
      </c>
      <c r="K201" s="6">
        <f t="shared" si="305"/>
        <v>1445.051725</v>
      </c>
      <c r="L201" s="6">
        <f t="shared" si="305"/>
        <v>760.319523</v>
      </c>
      <c r="M201" s="6">
        <f t="shared" si="305"/>
        <v>1156.0413799999999</v>
      </c>
      <c r="N201" s="6">
        <f t="shared" si="305"/>
        <v>5922.4889160000002</v>
      </c>
      <c r="O201" s="6">
        <f t="shared" si="305"/>
        <v>840.35315700000001</v>
      </c>
      <c r="P201" s="6">
        <f t="shared" ref="P201" si="306">$C200*P200</f>
        <v>0</v>
      </c>
      <c r="Q201" s="6">
        <f t="shared" ref="Q201" si="307">$C200*Q200</f>
        <v>1716.276818</v>
      </c>
      <c r="R201" s="6">
        <f t="shared" ref="R201:AB201" si="308">$C200*R200</f>
        <v>844.79946999999993</v>
      </c>
      <c r="S201" s="6">
        <f t="shared" si="308"/>
        <v>186.74514599999998</v>
      </c>
      <c r="T201" s="6">
        <f t="shared" si="308"/>
        <v>2401.00902</v>
      </c>
      <c r="U201" s="6">
        <f t="shared" si="308"/>
        <v>791.443714</v>
      </c>
      <c r="V201" s="6">
        <f t="shared" si="308"/>
        <v>1631.796871</v>
      </c>
      <c r="W201" s="6">
        <f t="shared" si="308"/>
        <v>2098.6597359999996</v>
      </c>
      <c r="X201" s="6">
        <f t="shared" si="308"/>
        <v>2841.1940069999996</v>
      </c>
      <c r="Y201" s="6">
        <f t="shared" si="308"/>
        <v>115.60413799999999</v>
      </c>
      <c r="Z201" s="6">
        <f t="shared" si="308"/>
        <v>0</v>
      </c>
      <c r="AA201" s="6">
        <f t="shared" si="308"/>
        <v>35.570504</v>
      </c>
      <c r="AB201" s="6">
        <f t="shared" si="308"/>
        <v>0</v>
      </c>
      <c r="AC201" s="67"/>
      <c r="AD201" s="55"/>
    </row>
    <row r="202" spans="1:30" s="52" customFormat="1">
      <c r="A202" s="96" t="s">
        <v>603</v>
      </c>
      <c r="B202" s="219">
        <f>1067115/2</f>
        <v>533557.5</v>
      </c>
      <c r="C202" s="215">
        <f t="shared" si="272"/>
        <v>44463.13</v>
      </c>
      <c r="D202" s="5">
        <v>0</v>
      </c>
      <c r="E202" s="5"/>
      <c r="F202" s="5">
        <v>3.9800000000000002E-2</v>
      </c>
      <c r="G202" s="5">
        <v>2.9999999999999997E-4</v>
      </c>
      <c r="H202" s="5">
        <v>0.20979999999999999</v>
      </c>
      <c r="I202" s="5"/>
      <c r="J202" s="5"/>
      <c r="K202" s="5"/>
      <c r="L202" s="5">
        <v>1E-4</v>
      </c>
      <c r="M202" s="5">
        <v>2.0000000000000001E-4</v>
      </c>
      <c r="N202" s="5">
        <v>0.3206</v>
      </c>
      <c r="O202" s="5"/>
      <c r="P202" s="5"/>
      <c r="Q202" s="5">
        <v>7.0499999999999993E-2</v>
      </c>
      <c r="R202" s="5"/>
      <c r="S202" s="5">
        <v>8.0999999999999996E-3</v>
      </c>
      <c r="T202" s="5">
        <v>0</v>
      </c>
      <c r="U202" s="5"/>
      <c r="V202" s="5">
        <v>0.17699999999999999</v>
      </c>
      <c r="W202" s="5">
        <v>2.7199999999999998E-2</v>
      </c>
      <c r="X202" s="5">
        <v>0.14069999999999999</v>
      </c>
      <c r="Y202" s="5">
        <v>5.7000000000000002E-3</v>
      </c>
      <c r="Z202" s="5"/>
      <c r="AA202" s="5"/>
      <c r="AB202" s="5"/>
      <c r="AC202" s="67"/>
      <c r="AD202" s="55"/>
    </row>
    <row r="203" spans="1:30" s="52" customFormat="1">
      <c r="A203" s="97"/>
      <c r="B203" s="12"/>
      <c r="C203" s="165"/>
      <c r="D203" s="6">
        <f t="shared" ref="D203" si="309">$C202*D202</f>
        <v>0</v>
      </c>
      <c r="E203" s="6">
        <f t="shared" ref="E203" si="310">$C202*E202</f>
        <v>0</v>
      </c>
      <c r="F203" s="6">
        <f t="shared" ref="F203:O203" si="311">$C202*F202</f>
        <v>1769.632574</v>
      </c>
      <c r="G203" s="6">
        <f t="shared" si="311"/>
        <v>13.338938999999998</v>
      </c>
      <c r="H203" s="6">
        <f t="shared" si="311"/>
        <v>9328.3646739999986</v>
      </c>
      <c r="I203" s="6">
        <f t="shared" si="311"/>
        <v>0</v>
      </c>
      <c r="J203" s="6">
        <f t="shared" si="311"/>
        <v>0</v>
      </c>
      <c r="K203" s="6">
        <f t="shared" si="311"/>
        <v>0</v>
      </c>
      <c r="L203" s="6">
        <f t="shared" si="311"/>
        <v>4.446313</v>
      </c>
      <c r="M203" s="6">
        <f t="shared" si="311"/>
        <v>8.8926259999999999</v>
      </c>
      <c r="N203" s="6">
        <f t="shared" si="311"/>
        <v>14254.879477999999</v>
      </c>
      <c r="O203" s="6">
        <f t="shared" si="311"/>
        <v>0</v>
      </c>
      <c r="P203" s="6">
        <f t="shared" ref="P203" si="312">$C202*P202</f>
        <v>0</v>
      </c>
      <c r="Q203" s="6">
        <f t="shared" ref="Q203" si="313">$C202*Q202</f>
        <v>3134.6506649999997</v>
      </c>
      <c r="R203" s="6">
        <f t="shared" ref="R203:AB203" si="314">$C202*R202</f>
        <v>0</v>
      </c>
      <c r="S203" s="6">
        <f t="shared" si="314"/>
        <v>360.15135299999997</v>
      </c>
      <c r="T203" s="6">
        <f t="shared" si="314"/>
        <v>0</v>
      </c>
      <c r="U203" s="6">
        <f t="shared" si="314"/>
        <v>0</v>
      </c>
      <c r="V203" s="6">
        <f t="shared" si="314"/>
        <v>7869.974009999999</v>
      </c>
      <c r="W203" s="6">
        <f t="shared" si="314"/>
        <v>1209.3971359999998</v>
      </c>
      <c r="X203" s="6">
        <f t="shared" si="314"/>
        <v>6255.9623909999991</v>
      </c>
      <c r="Y203" s="6">
        <f t="shared" si="314"/>
        <v>253.439841</v>
      </c>
      <c r="Z203" s="6">
        <f t="shared" si="314"/>
        <v>0</v>
      </c>
      <c r="AA203" s="6">
        <f t="shared" si="314"/>
        <v>0</v>
      </c>
      <c r="AB203" s="6">
        <f t="shared" si="314"/>
        <v>0</v>
      </c>
      <c r="AC203" s="67"/>
      <c r="AD203" s="55"/>
    </row>
    <row r="204" spans="1:30" s="52" customFormat="1">
      <c r="A204" s="96" t="s">
        <v>601</v>
      </c>
      <c r="B204" s="219">
        <v>43026</v>
      </c>
      <c r="C204" s="215">
        <f t="shared" si="272"/>
        <v>3585.5</v>
      </c>
      <c r="D204" s="5"/>
      <c r="E204" s="5">
        <v>2.2499999999999999E-2</v>
      </c>
      <c r="F204" s="5">
        <v>2.58E-2</v>
      </c>
      <c r="G204" s="5"/>
      <c r="H204" s="5">
        <v>0.4461</v>
      </c>
      <c r="I204" s="5">
        <v>5.1000000000000004E-3</v>
      </c>
      <c r="J204" s="5">
        <v>4.0000000000000001E-3</v>
      </c>
      <c r="K204" s="5">
        <v>1.3899999999999999E-2</v>
      </c>
      <c r="L204" s="5">
        <v>1.4E-3</v>
      </c>
      <c r="M204" s="5"/>
      <c r="N204" s="5">
        <v>0.27050000000000002</v>
      </c>
      <c r="O204" s="5">
        <v>5.1999999999999998E-3</v>
      </c>
      <c r="P204" s="5"/>
      <c r="Q204" s="5"/>
      <c r="R204" s="5"/>
      <c r="S204" s="5"/>
      <c r="T204" s="5"/>
      <c r="U204" s="5">
        <v>2.0000000000000001E-4</v>
      </c>
      <c r="V204" s="5">
        <v>0.20530000000000001</v>
      </c>
      <c r="W204" s="5"/>
      <c r="X204" s="5"/>
      <c r="Y204" s="5"/>
      <c r="Z204" s="5"/>
      <c r="AA204" s="5"/>
      <c r="AB204" s="5"/>
      <c r="AC204" s="67"/>
      <c r="AD204" s="55"/>
    </row>
    <row r="205" spans="1:30" s="52" customFormat="1">
      <c r="A205" s="97"/>
      <c r="B205" s="12"/>
      <c r="C205" s="165"/>
      <c r="D205" s="6">
        <f t="shared" ref="D205" si="315">$C204*D204</f>
        <v>0</v>
      </c>
      <c r="E205" s="6">
        <f t="shared" ref="E205" si="316">$C204*E204</f>
        <v>80.673749999999998</v>
      </c>
      <c r="F205" s="6">
        <f t="shared" ref="F205:O205" si="317">$C204*F204</f>
        <v>92.505899999999997</v>
      </c>
      <c r="G205" s="6">
        <f t="shared" si="317"/>
        <v>0</v>
      </c>
      <c r="H205" s="6">
        <f t="shared" si="317"/>
        <v>1599.49155</v>
      </c>
      <c r="I205" s="6">
        <f t="shared" si="317"/>
        <v>18.286050000000003</v>
      </c>
      <c r="J205" s="6">
        <f t="shared" si="317"/>
        <v>14.342000000000001</v>
      </c>
      <c r="K205" s="6">
        <f t="shared" si="317"/>
        <v>49.838449999999995</v>
      </c>
      <c r="L205" s="6">
        <f t="shared" si="317"/>
        <v>5.0197000000000003</v>
      </c>
      <c r="M205" s="6">
        <f t="shared" si="317"/>
        <v>0</v>
      </c>
      <c r="N205" s="6">
        <f t="shared" si="317"/>
        <v>969.87775000000011</v>
      </c>
      <c r="O205" s="6">
        <f t="shared" si="317"/>
        <v>18.644600000000001</v>
      </c>
      <c r="P205" s="6">
        <f t="shared" ref="P205" si="318">$C204*P204</f>
        <v>0</v>
      </c>
      <c r="Q205" s="6">
        <f t="shared" ref="Q205" si="319">$C204*Q204</f>
        <v>0</v>
      </c>
      <c r="R205" s="6">
        <f t="shared" ref="R205:AB205" si="320">$C204*R204</f>
        <v>0</v>
      </c>
      <c r="S205" s="6">
        <f t="shared" si="320"/>
        <v>0</v>
      </c>
      <c r="T205" s="6">
        <f t="shared" si="320"/>
        <v>0</v>
      </c>
      <c r="U205" s="6">
        <f t="shared" si="320"/>
        <v>0.71710000000000007</v>
      </c>
      <c r="V205" s="6">
        <f t="shared" si="320"/>
        <v>736.10315000000003</v>
      </c>
      <c r="W205" s="6">
        <f t="shared" si="320"/>
        <v>0</v>
      </c>
      <c r="X205" s="6">
        <f t="shared" si="320"/>
        <v>0</v>
      </c>
      <c r="Y205" s="6">
        <f t="shared" si="320"/>
        <v>0</v>
      </c>
      <c r="Z205" s="6">
        <f t="shared" si="320"/>
        <v>0</v>
      </c>
      <c r="AA205" s="6">
        <f t="shared" si="320"/>
        <v>0</v>
      </c>
      <c r="AB205" s="6">
        <f t="shared" si="320"/>
        <v>0</v>
      </c>
      <c r="AC205" s="67"/>
      <c r="AD205" s="55"/>
    </row>
    <row r="206" spans="1:30" s="52" customFormat="1">
      <c r="A206" s="96" t="s">
        <v>602</v>
      </c>
      <c r="B206" s="219">
        <v>1465571</v>
      </c>
      <c r="C206" s="215">
        <f t="shared" si="272"/>
        <v>122130.92</v>
      </c>
      <c r="D206" s="5"/>
      <c r="E206" s="5">
        <v>2.2499999999999999E-2</v>
      </c>
      <c r="F206" s="5">
        <v>2.58E-2</v>
      </c>
      <c r="G206" s="5"/>
      <c r="H206" s="5">
        <v>0.4461</v>
      </c>
      <c r="I206" s="5">
        <v>5.1000000000000004E-3</v>
      </c>
      <c r="J206" s="5">
        <v>4.0000000000000001E-3</v>
      </c>
      <c r="K206" s="5">
        <v>1.3899999999999999E-2</v>
      </c>
      <c r="L206" s="5">
        <v>1.4E-3</v>
      </c>
      <c r="M206" s="5"/>
      <c r="N206" s="5">
        <v>0.27050000000000002</v>
      </c>
      <c r="O206" s="5">
        <v>5.1999999999999998E-3</v>
      </c>
      <c r="P206" s="5"/>
      <c r="Q206" s="5"/>
      <c r="R206" s="5"/>
      <c r="S206" s="5"/>
      <c r="T206" s="5"/>
      <c r="U206" s="5">
        <v>2.0000000000000001E-4</v>
      </c>
      <c r="V206" s="5">
        <v>0.20530000000000001</v>
      </c>
      <c r="W206" s="5"/>
      <c r="X206" s="5"/>
      <c r="Y206" s="5"/>
      <c r="Z206" s="5"/>
      <c r="AA206" s="5"/>
      <c r="AB206" s="5"/>
      <c r="AC206" s="67"/>
      <c r="AD206" s="55"/>
    </row>
    <row r="207" spans="1:30" s="52" customFormat="1">
      <c r="A207" s="97"/>
      <c r="B207" s="12"/>
      <c r="C207" s="165"/>
      <c r="D207" s="6">
        <f t="shared" ref="D207:O211" si="321">$C206*D206</f>
        <v>0</v>
      </c>
      <c r="E207" s="6">
        <f t="shared" ref="E207:O209" si="322">$C206*E206</f>
        <v>2747.9456999999998</v>
      </c>
      <c r="F207" s="6">
        <f t="shared" ref="F207:O207" si="323">$C206*F206</f>
        <v>3150.9777359999998</v>
      </c>
      <c r="G207" s="6">
        <f t="shared" si="323"/>
        <v>0</v>
      </c>
      <c r="H207" s="6">
        <f t="shared" si="323"/>
        <v>54482.603411999997</v>
      </c>
      <c r="I207" s="6">
        <f t="shared" si="323"/>
        <v>622.86769200000003</v>
      </c>
      <c r="J207" s="6">
        <f t="shared" si="323"/>
        <v>488.52368000000001</v>
      </c>
      <c r="K207" s="6">
        <f t="shared" si="323"/>
        <v>1697.619788</v>
      </c>
      <c r="L207" s="6">
        <f t="shared" si="323"/>
        <v>170.98328799999999</v>
      </c>
      <c r="M207" s="6">
        <f t="shared" si="323"/>
        <v>0</v>
      </c>
      <c r="N207" s="6">
        <f t="shared" si="323"/>
        <v>33036.413860000001</v>
      </c>
      <c r="O207" s="6">
        <f t="shared" si="323"/>
        <v>635.08078399999999</v>
      </c>
      <c r="P207" s="6">
        <f t="shared" ref="P207:AB211" si="324">$C206*P206</f>
        <v>0</v>
      </c>
      <c r="Q207" s="6">
        <f t="shared" ref="Q207:AB209" si="325">$C206*Q206</f>
        <v>0</v>
      </c>
      <c r="R207" s="6">
        <f t="shared" ref="R207:AB207" si="326">$C206*R206</f>
        <v>0</v>
      </c>
      <c r="S207" s="6">
        <f t="shared" si="326"/>
        <v>0</v>
      </c>
      <c r="T207" s="6">
        <f t="shared" si="326"/>
        <v>0</v>
      </c>
      <c r="U207" s="6">
        <f t="shared" si="326"/>
        <v>24.426183999999999</v>
      </c>
      <c r="V207" s="6">
        <f t="shared" si="326"/>
        <v>25073.477876000001</v>
      </c>
      <c r="W207" s="6">
        <f t="shared" si="326"/>
        <v>0</v>
      </c>
      <c r="X207" s="6">
        <f t="shared" si="326"/>
        <v>0</v>
      </c>
      <c r="Y207" s="6">
        <f t="shared" si="326"/>
        <v>0</v>
      </c>
      <c r="Z207" s="6">
        <f t="shared" si="326"/>
        <v>0</v>
      </c>
      <c r="AA207" s="6">
        <f t="shared" si="326"/>
        <v>0</v>
      </c>
      <c r="AB207" s="6">
        <f t="shared" si="326"/>
        <v>0</v>
      </c>
      <c r="AC207" s="67"/>
      <c r="AD207" s="55"/>
    </row>
    <row r="208" spans="1:30" s="52" customFormat="1">
      <c r="A208" s="96" t="s">
        <v>616</v>
      </c>
      <c r="B208" s="219">
        <v>2836073</v>
      </c>
      <c r="C208" s="215">
        <f t="shared" si="272"/>
        <v>236339.42</v>
      </c>
      <c r="D208" s="5"/>
      <c r="E208" s="5">
        <v>2.2499999999999999E-2</v>
      </c>
      <c r="F208" s="5">
        <v>2.58E-2</v>
      </c>
      <c r="G208" s="5"/>
      <c r="H208" s="5">
        <v>0.4461</v>
      </c>
      <c r="I208" s="5">
        <v>5.1000000000000004E-3</v>
      </c>
      <c r="J208" s="5">
        <v>4.0000000000000001E-3</v>
      </c>
      <c r="K208" s="5">
        <v>1.3899999999999999E-2</v>
      </c>
      <c r="L208" s="5">
        <v>1.4E-3</v>
      </c>
      <c r="M208" s="5"/>
      <c r="N208" s="5">
        <v>0.27050000000000002</v>
      </c>
      <c r="O208" s="5">
        <v>5.1999999999999998E-3</v>
      </c>
      <c r="P208" s="5"/>
      <c r="Q208" s="5"/>
      <c r="R208" s="5"/>
      <c r="S208" s="5"/>
      <c r="T208" s="5"/>
      <c r="U208" s="5">
        <v>2.0000000000000001E-4</v>
      </c>
      <c r="V208" s="5">
        <v>0.20530000000000001</v>
      </c>
      <c r="W208" s="5"/>
      <c r="X208" s="5"/>
      <c r="Y208" s="5"/>
      <c r="Z208" s="5"/>
      <c r="AA208" s="5"/>
      <c r="AB208" s="5"/>
      <c r="AC208" s="67"/>
      <c r="AD208" s="55"/>
    </row>
    <row r="209" spans="1:30" s="52" customFormat="1">
      <c r="A209" s="97"/>
      <c r="B209" s="12"/>
      <c r="C209" s="165"/>
      <c r="D209" s="6">
        <f t="shared" si="321"/>
        <v>0</v>
      </c>
      <c r="E209" s="6">
        <f t="shared" si="322"/>
        <v>5317.6369500000001</v>
      </c>
      <c r="F209" s="6">
        <f t="shared" si="322"/>
        <v>6097.5570360000002</v>
      </c>
      <c r="G209" s="6">
        <f t="shared" si="322"/>
        <v>0</v>
      </c>
      <c r="H209" s="6">
        <f t="shared" si="322"/>
        <v>105431.015262</v>
      </c>
      <c r="I209" s="6">
        <f t="shared" si="322"/>
        <v>1205.3310420000003</v>
      </c>
      <c r="J209" s="6">
        <f t="shared" si="322"/>
        <v>945.35768000000007</v>
      </c>
      <c r="K209" s="6">
        <f t="shared" si="322"/>
        <v>3285.1179379999999</v>
      </c>
      <c r="L209" s="6">
        <f t="shared" si="322"/>
        <v>330.87518800000004</v>
      </c>
      <c r="M209" s="6">
        <f t="shared" si="322"/>
        <v>0</v>
      </c>
      <c r="N209" s="6">
        <f t="shared" si="322"/>
        <v>63929.81311000001</v>
      </c>
      <c r="O209" s="6">
        <f t="shared" si="322"/>
        <v>1228.964984</v>
      </c>
      <c r="P209" s="6">
        <f t="shared" si="324"/>
        <v>0</v>
      </c>
      <c r="Q209" s="6">
        <f t="shared" si="325"/>
        <v>0</v>
      </c>
      <c r="R209" s="6">
        <f t="shared" si="325"/>
        <v>0</v>
      </c>
      <c r="S209" s="6">
        <f t="shared" si="325"/>
        <v>0</v>
      </c>
      <c r="T209" s="6">
        <f t="shared" si="325"/>
        <v>0</v>
      </c>
      <c r="U209" s="6">
        <f t="shared" si="325"/>
        <v>47.267884000000002</v>
      </c>
      <c r="V209" s="6">
        <f t="shared" si="325"/>
        <v>48520.482926000004</v>
      </c>
      <c r="W209" s="6">
        <f t="shared" si="325"/>
        <v>0</v>
      </c>
      <c r="X209" s="6">
        <f t="shared" si="325"/>
        <v>0</v>
      </c>
      <c r="Y209" s="6">
        <f t="shared" si="325"/>
        <v>0</v>
      </c>
      <c r="Z209" s="6">
        <f t="shared" si="325"/>
        <v>0</v>
      </c>
      <c r="AA209" s="6">
        <f t="shared" si="325"/>
        <v>0</v>
      </c>
      <c r="AB209" s="6">
        <f t="shared" si="325"/>
        <v>0</v>
      </c>
      <c r="AC209" s="67"/>
      <c r="AD209" s="55"/>
    </row>
    <row r="210" spans="1:30" s="52" customFormat="1">
      <c r="A210" s="96" t="s">
        <v>617</v>
      </c>
      <c r="B210" s="219">
        <v>3664582</v>
      </c>
      <c r="C210" s="215">
        <f t="shared" si="272"/>
        <v>305381.83</v>
      </c>
      <c r="D210" s="5"/>
      <c r="E210" s="5">
        <v>2.2499999999999999E-2</v>
      </c>
      <c r="F210" s="5">
        <v>2.58E-2</v>
      </c>
      <c r="G210" s="5"/>
      <c r="H210" s="5">
        <v>0.4461</v>
      </c>
      <c r="I210" s="5">
        <v>5.1000000000000004E-3</v>
      </c>
      <c r="J210" s="5">
        <v>4.0000000000000001E-3</v>
      </c>
      <c r="K210" s="5">
        <v>1.3899999999999999E-2</v>
      </c>
      <c r="L210" s="5">
        <v>1.4E-3</v>
      </c>
      <c r="M210" s="5"/>
      <c r="N210" s="5">
        <v>0.27050000000000002</v>
      </c>
      <c r="O210" s="5">
        <v>5.1999999999999998E-3</v>
      </c>
      <c r="P210" s="5"/>
      <c r="Q210" s="5"/>
      <c r="R210" s="5"/>
      <c r="S210" s="5"/>
      <c r="T210" s="5"/>
      <c r="U210" s="5">
        <v>2.0000000000000001E-4</v>
      </c>
      <c r="V210" s="5">
        <v>0.20530000000000001</v>
      </c>
      <c r="W210" s="5"/>
      <c r="X210" s="5"/>
      <c r="Y210" s="5"/>
      <c r="Z210" s="5"/>
      <c r="AA210" s="5"/>
      <c r="AB210" s="5"/>
      <c r="AC210" s="67"/>
      <c r="AD210" s="55"/>
    </row>
    <row r="211" spans="1:30" s="52" customFormat="1">
      <c r="A211" s="97"/>
      <c r="B211" s="12"/>
      <c r="C211" s="164"/>
      <c r="D211" s="6">
        <f t="shared" si="321"/>
        <v>0</v>
      </c>
      <c r="E211" s="6">
        <f t="shared" si="321"/>
        <v>6871.0911750000005</v>
      </c>
      <c r="F211" s="6">
        <f t="shared" si="321"/>
        <v>7878.8512140000003</v>
      </c>
      <c r="G211" s="6">
        <f t="shared" si="321"/>
        <v>0</v>
      </c>
      <c r="H211" s="6">
        <f t="shared" si="321"/>
        <v>136230.834363</v>
      </c>
      <c r="I211" s="6">
        <f t="shared" si="321"/>
        <v>1557.4473330000003</v>
      </c>
      <c r="J211" s="6">
        <f t="shared" si="321"/>
        <v>1221.5273200000001</v>
      </c>
      <c r="K211" s="6">
        <f t="shared" si="321"/>
        <v>4244.8074370000004</v>
      </c>
      <c r="L211" s="6">
        <f t="shared" si="321"/>
        <v>427.53456199999999</v>
      </c>
      <c r="M211" s="6">
        <f t="shared" si="321"/>
        <v>0</v>
      </c>
      <c r="N211" s="6">
        <f t="shared" si="321"/>
        <v>82605.785015000016</v>
      </c>
      <c r="O211" s="6">
        <f t="shared" si="321"/>
        <v>1587.985516</v>
      </c>
      <c r="P211" s="6">
        <f t="shared" si="324"/>
        <v>0</v>
      </c>
      <c r="Q211" s="6">
        <f t="shared" si="324"/>
        <v>0</v>
      </c>
      <c r="R211" s="6">
        <f t="shared" si="324"/>
        <v>0</v>
      </c>
      <c r="S211" s="6">
        <f t="shared" si="324"/>
        <v>0</v>
      </c>
      <c r="T211" s="6">
        <f t="shared" si="324"/>
        <v>0</v>
      </c>
      <c r="U211" s="6">
        <f t="shared" si="324"/>
        <v>61.076366000000007</v>
      </c>
      <c r="V211" s="6">
        <f t="shared" si="324"/>
        <v>62694.889699000007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16" t="s">
        <v>50</v>
      </c>
      <c r="B212" s="9">
        <f>SUM(B186:B211)</f>
        <v>41239986</v>
      </c>
      <c r="C212" s="166">
        <f>SUM(C186:C211)</f>
        <v>3436665.51</v>
      </c>
      <c r="D212" s="9">
        <f>D187+D189+D191+D193+D195+D197+D199+D201+D203+D205+D207+D209+D211</f>
        <v>20152.296344999999</v>
      </c>
      <c r="E212" s="9">
        <f t="shared" ref="E212:AB212" si="327">E187+E189+E191+E193+E195+E197+E199+E201+E203+E205+E207+E209+E211</f>
        <v>21099.903759000001</v>
      </c>
      <c r="F212" s="9">
        <f t="shared" si="327"/>
        <v>63127.958181999995</v>
      </c>
      <c r="G212" s="9">
        <f t="shared" si="327"/>
        <v>3588.174591</v>
      </c>
      <c r="H212" s="9">
        <f t="shared" si="327"/>
        <v>2191781.8887939998</v>
      </c>
      <c r="I212" s="9">
        <f t="shared" si="327"/>
        <v>31437.387423999997</v>
      </c>
      <c r="J212" s="9">
        <f t="shared" si="327"/>
        <v>6238.369686</v>
      </c>
      <c r="K212" s="9">
        <f t="shared" si="327"/>
        <v>10722.435337999999</v>
      </c>
      <c r="L212" s="9">
        <f t="shared" si="327"/>
        <v>1699.1785740000003</v>
      </c>
      <c r="M212" s="9">
        <f t="shared" si="327"/>
        <v>37520.970861000002</v>
      </c>
      <c r="N212" s="9">
        <f t="shared" si="327"/>
        <v>498058.42826700001</v>
      </c>
      <c r="O212" s="9">
        <f t="shared" si="327"/>
        <v>4311.0290409999998</v>
      </c>
      <c r="P212" s="9">
        <f t="shared" si="327"/>
        <v>0</v>
      </c>
      <c r="Q212" s="9">
        <f t="shared" si="327"/>
        <v>25650.464294999998</v>
      </c>
      <c r="R212" s="9">
        <f t="shared" si="327"/>
        <v>32533.031091999997</v>
      </c>
      <c r="S212" s="9">
        <f t="shared" si="327"/>
        <v>2596.643384</v>
      </c>
      <c r="T212" s="9">
        <f t="shared" si="327"/>
        <v>70885.70451299999</v>
      </c>
      <c r="U212" s="9">
        <f t="shared" si="327"/>
        <v>1192.890498</v>
      </c>
      <c r="V212" s="9">
        <f t="shared" si="327"/>
        <v>327057.65069600003</v>
      </c>
      <c r="W212" s="9">
        <f t="shared" si="327"/>
        <v>45403.824674999996</v>
      </c>
      <c r="X212" s="9">
        <f t="shared" si="327"/>
        <v>39454.986578999997</v>
      </c>
      <c r="Y212" s="9">
        <f t="shared" si="327"/>
        <v>1491.0106949999999</v>
      </c>
      <c r="Z212" s="9">
        <f t="shared" si="327"/>
        <v>625.71220699999992</v>
      </c>
      <c r="AA212" s="9">
        <f t="shared" si="327"/>
        <v>35.570504</v>
      </c>
      <c r="AB212" s="9">
        <f t="shared" si="327"/>
        <v>0</v>
      </c>
      <c r="AC212" s="67"/>
      <c r="AD212" s="55"/>
    </row>
    <row r="213" spans="1:30" s="52" customFormat="1">
      <c r="A213" s="34"/>
      <c r="B213" s="22"/>
      <c r="C213" s="166"/>
      <c r="D213" s="9"/>
      <c r="E213" s="36"/>
      <c r="F213" s="36"/>
      <c r="G213" s="36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9"/>
      <c r="X213" s="22"/>
      <c r="Y213" s="22"/>
      <c r="Z213" s="22"/>
      <c r="AA213" s="22"/>
      <c r="AB213" s="22"/>
      <c r="AC213" s="67"/>
      <c r="AD213" s="55"/>
    </row>
    <row r="214" spans="1:30" s="52" customFormat="1">
      <c r="A214" s="34"/>
      <c r="B214" s="22"/>
      <c r="C214" s="167"/>
      <c r="D214" s="9"/>
      <c r="E214" s="36"/>
      <c r="F214" s="22"/>
      <c r="G214" s="22"/>
      <c r="H214" s="41"/>
      <c r="I214" s="25"/>
      <c r="J214" s="22"/>
      <c r="K214" s="22"/>
      <c r="L214" s="22"/>
      <c r="M214" s="1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67"/>
      <c r="AD214" s="55"/>
    </row>
    <row r="215" spans="1:30" s="52" customFormat="1" ht="13.8" thickBot="1">
      <c r="A215" s="80" t="s">
        <v>598</v>
      </c>
      <c r="B215" s="81"/>
      <c r="C215" s="159"/>
      <c r="D215" s="81"/>
      <c r="E215" s="81"/>
      <c r="F215" s="8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67"/>
      <c r="AD215" s="55"/>
    </row>
    <row r="216" spans="1:30" s="52" customFormat="1" ht="13.8" thickBot="1">
      <c r="A216" s="113" t="s">
        <v>1</v>
      </c>
      <c r="B216" s="114" t="s">
        <v>2</v>
      </c>
      <c r="C216" s="160" t="s">
        <v>3</v>
      </c>
      <c r="D216" s="222" t="s">
        <v>4</v>
      </c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123"/>
      <c r="AA216" s="123"/>
      <c r="AB216" s="123"/>
      <c r="AC216" s="67"/>
      <c r="AD216" s="55"/>
    </row>
    <row r="217" spans="1:30" s="52" customFormat="1">
      <c r="A217" s="115" t="s">
        <v>5</v>
      </c>
      <c r="B217" s="116" t="s">
        <v>6</v>
      </c>
      <c r="C217" s="161" t="s">
        <v>6</v>
      </c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9"/>
      <c r="Z217" s="116" t="s">
        <v>7</v>
      </c>
      <c r="AA217" s="116"/>
      <c r="AB217" s="116"/>
      <c r="AC217" s="67"/>
      <c r="AD217" s="55"/>
    </row>
    <row r="218" spans="1:30" s="52" customFormat="1">
      <c r="A218" s="115" t="s">
        <v>8</v>
      </c>
      <c r="B218" s="116" t="s">
        <v>9</v>
      </c>
      <c r="C218" s="161" t="s">
        <v>9</v>
      </c>
      <c r="D218" s="120" t="s">
        <v>10</v>
      </c>
      <c r="E218" s="116" t="s">
        <v>11</v>
      </c>
      <c r="F218" s="116" t="s">
        <v>12</v>
      </c>
      <c r="G218" s="116" t="s">
        <v>13</v>
      </c>
      <c r="H218" s="116" t="s">
        <v>14</v>
      </c>
      <c r="I218" s="116" t="s">
        <v>15</v>
      </c>
      <c r="J218" s="116" t="s">
        <v>16</v>
      </c>
      <c r="K218" s="116" t="s">
        <v>17</v>
      </c>
      <c r="L218" s="116" t="s">
        <v>18</v>
      </c>
      <c r="M218" s="116" t="s">
        <v>19</v>
      </c>
      <c r="N218" s="116" t="s">
        <v>20</v>
      </c>
      <c r="O218" s="116" t="s">
        <v>175</v>
      </c>
      <c r="P218" s="116" t="s">
        <v>21</v>
      </c>
      <c r="Q218" s="116" t="s">
        <v>22</v>
      </c>
      <c r="R218" s="116" t="s">
        <v>23</v>
      </c>
      <c r="S218" s="116" t="s">
        <v>24</v>
      </c>
      <c r="T218" s="116" t="s">
        <v>25</v>
      </c>
      <c r="U218" s="116" t="s">
        <v>26</v>
      </c>
      <c r="V218" s="116" t="s">
        <v>27</v>
      </c>
      <c r="W218" s="116" t="s">
        <v>28</v>
      </c>
      <c r="X218" s="116" t="s">
        <v>29</v>
      </c>
      <c r="Y218" s="116" t="s">
        <v>30</v>
      </c>
      <c r="Z218" s="116" t="s">
        <v>31</v>
      </c>
      <c r="AA218" s="116" t="s">
        <v>493</v>
      </c>
      <c r="AB218" s="116" t="s">
        <v>476</v>
      </c>
      <c r="AC218" s="67"/>
      <c r="AD218" s="55"/>
    </row>
    <row r="219" spans="1:30" s="52" customFormat="1">
      <c r="A219" s="115"/>
      <c r="B219" s="116"/>
      <c r="C219" s="161" t="s">
        <v>636</v>
      </c>
      <c r="D219" s="121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67"/>
      <c r="AD219" s="55"/>
    </row>
    <row r="220" spans="1:30" s="52" customFormat="1">
      <c r="A220" s="96" t="s">
        <v>60</v>
      </c>
      <c r="B220" s="207">
        <f>185569.02/2</f>
        <v>92784.51</v>
      </c>
      <c r="C220" s="198">
        <f>ROUND(B220/12,2)</f>
        <v>7732.04</v>
      </c>
      <c r="D220" s="38">
        <v>1.6500000000000001E-2</v>
      </c>
      <c r="E220" s="38">
        <v>0.1368</v>
      </c>
      <c r="F220" s="38">
        <v>5.7599999999999998E-2</v>
      </c>
      <c r="G220" s="38">
        <v>8.0399999999999999E-2</v>
      </c>
      <c r="H220" s="38">
        <v>4.1099999999999998E-2</v>
      </c>
      <c r="I220" s="38">
        <v>0.13389999999999999</v>
      </c>
      <c r="J220" s="38">
        <v>2.12E-2</v>
      </c>
      <c r="K220" s="38">
        <v>3.2500000000000001E-2</v>
      </c>
      <c r="L220" s="38">
        <v>1.7100000000000001E-2</v>
      </c>
      <c r="M220" s="38">
        <v>2.5999999999999999E-2</v>
      </c>
      <c r="N220" s="38">
        <v>0.13320000000000001</v>
      </c>
      <c r="O220" s="38">
        <v>1.89E-2</v>
      </c>
      <c r="P220" s="38">
        <v>0</v>
      </c>
      <c r="Q220" s="38">
        <v>3.8600000000000002E-2</v>
      </c>
      <c r="R220" s="38">
        <v>1.9E-2</v>
      </c>
      <c r="S220" s="38">
        <v>4.1999999999999997E-3</v>
      </c>
      <c r="T220" s="38">
        <v>5.3999999999999999E-2</v>
      </c>
      <c r="U220" s="38">
        <v>1.78E-2</v>
      </c>
      <c r="V220" s="38">
        <v>3.6700000000000003E-2</v>
      </c>
      <c r="W220" s="38">
        <v>4.7199999999999999E-2</v>
      </c>
      <c r="X220" s="38">
        <v>6.3899999999999998E-2</v>
      </c>
      <c r="Y220" s="38">
        <v>2.5999999999999999E-3</v>
      </c>
      <c r="Z220" s="5">
        <v>0</v>
      </c>
      <c r="AA220" s="5">
        <v>8.0000000000000004E-4</v>
      </c>
      <c r="AB220" s="5">
        <v>0</v>
      </c>
      <c r="AC220" s="67"/>
      <c r="AD220" s="55"/>
    </row>
    <row r="221" spans="1:30" s="52" customFormat="1">
      <c r="A221" s="97"/>
      <c r="B221" s="30"/>
      <c r="C221" s="198"/>
      <c r="D221" s="6">
        <f t="shared" ref="D221" si="328">$C220*D220</f>
        <v>127.57866</v>
      </c>
      <c r="E221" s="6">
        <f t="shared" ref="E221" si="329">$C220*E220</f>
        <v>1057.743072</v>
      </c>
      <c r="F221" s="6">
        <f t="shared" ref="F221:O221" si="330">$C220*F220</f>
        <v>445.36550399999999</v>
      </c>
      <c r="G221" s="6">
        <f t="shared" si="330"/>
        <v>621.65601600000002</v>
      </c>
      <c r="H221" s="6">
        <f t="shared" si="330"/>
        <v>317.78684399999997</v>
      </c>
      <c r="I221" s="6">
        <f t="shared" si="330"/>
        <v>1035.320156</v>
      </c>
      <c r="J221" s="6">
        <f t="shared" si="330"/>
        <v>163.91924800000001</v>
      </c>
      <c r="K221" s="6">
        <f t="shared" si="330"/>
        <v>251.29130000000001</v>
      </c>
      <c r="L221" s="6">
        <f t="shared" si="330"/>
        <v>132.217884</v>
      </c>
      <c r="M221" s="6">
        <f t="shared" si="330"/>
        <v>201.03304</v>
      </c>
      <c r="N221" s="6">
        <f t="shared" si="330"/>
        <v>1029.9077280000001</v>
      </c>
      <c r="O221" s="6">
        <f t="shared" si="330"/>
        <v>146.13555600000001</v>
      </c>
      <c r="P221" s="6">
        <f t="shared" ref="P221" si="331">$C220*P220</f>
        <v>0</v>
      </c>
      <c r="Q221" s="6">
        <f t="shared" ref="Q221" si="332">$C220*Q220</f>
        <v>298.45674400000001</v>
      </c>
      <c r="R221" s="6">
        <f t="shared" ref="R221:AB221" si="333">$C220*R220</f>
        <v>146.90876</v>
      </c>
      <c r="S221" s="6">
        <f t="shared" si="333"/>
        <v>32.474567999999998</v>
      </c>
      <c r="T221" s="6">
        <f t="shared" si="333"/>
        <v>417.53015999999997</v>
      </c>
      <c r="U221" s="6">
        <f t="shared" si="333"/>
        <v>137.630312</v>
      </c>
      <c r="V221" s="6">
        <f t="shared" si="333"/>
        <v>283.76586800000001</v>
      </c>
      <c r="W221" s="6">
        <f t="shared" si="333"/>
        <v>364.95228800000001</v>
      </c>
      <c r="X221" s="6">
        <f t="shared" si="333"/>
        <v>494.07735600000001</v>
      </c>
      <c r="Y221" s="6">
        <f t="shared" si="333"/>
        <v>20.103303999999998</v>
      </c>
      <c r="Z221" s="6">
        <f t="shared" si="333"/>
        <v>0</v>
      </c>
      <c r="AA221" s="6">
        <f t="shared" si="333"/>
        <v>6.185632</v>
      </c>
      <c r="AB221" s="6">
        <f t="shared" si="333"/>
        <v>0</v>
      </c>
      <c r="AC221" s="67"/>
      <c r="AD221" s="55"/>
    </row>
    <row r="222" spans="1:30" s="52" customFormat="1">
      <c r="A222" s="98" t="s">
        <v>409</v>
      </c>
      <c r="B222" s="207">
        <f>185569.02/2</f>
        <v>92784.51</v>
      </c>
      <c r="C222" s="198">
        <f t="shared" ref="C222:C284" si="334">ROUND(B222/12,2)</f>
        <v>7732.04</v>
      </c>
      <c r="D222" s="42"/>
      <c r="E222" s="42"/>
      <c r="F222" s="42">
        <v>0.16109999999999999</v>
      </c>
      <c r="G222" s="42"/>
      <c r="H222" s="42">
        <v>0.13320000000000001</v>
      </c>
      <c r="I222" s="42"/>
      <c r="J222" s="42"/>
      <c r="K222" s="42"/>
      <c r="L222" s="42"/>
      <c r="M222" s="42"/>
      <c r="N222" s="42">
        <v>0.55420000000000003</v>
      </c>
      <c r="O222" s="42"/>
      <c r="P222" s="42"/>
      <c r="Q222" s="42"/>
      <c r="R222" s="42"/>
      <c r="S222" s="42"/>
      <c r="T222" s="42"/>
      <c r="U222" s="42"/>
      <c r="V222" s="42">
        <v>0.1515</v>
      </c>
      <c r="W222" s="42"/>
      <c r="X222" s="42"/>
      <c r="Y222" s="42"/>
      <c r="Z222" s="42"/>
      <c r="AA222" s="42"/>
      <c r="AB222" s="42"/>
      <c r="AC222" s="67"/>
      <c r="AD222" s="55"/>
    </row>
    <row r="223" spans="1:30" s="52" customFormat="1">
      <c r="A223" s="98"/>
      <c r="B223" s="12"/>
      <c r="C223" s="198"/>
      <c r="D223" s="6">
        <f t="shared" ref="D223" si="335">$C222*D222</f>
        <v>0</v>
      </c>
      <c r="E223" s="6">
        <f t="shared" ref="E223" si="336">$C222*E222</f>
        <v>0</v>
      </c>
      <c r="F223" s="6">
        <f t="shared" ref="F223:O223" si="337">$C222*F222</f>
        <v>1245.6316440000001</v>
      </c>
      <c r="G223" s="6">
        <f t="shared" si="337"/>
        <v>0</v>
      </c>
      <c r="H223" s="6">
        <f t="shared" si="337"/>
        <v>1029.9077280000001</v>
      </c>
      <c r="I223" s="6">
        <f t="shared" si="337"/>
        <v>0</v>
      </c>
      <c r="J223" s="6">
        <f t="shared" si="337"/>
        <v>0</v>
      </c>
      <c r="K223" s="6">
        <f t="shared" si="337"/>
        <v>0</v>
      </c>
      <c r="L223" s="6">
        <f t="shared" si="337"/>
        <v>0</v>
      </c>
      <c r="M223" s="6">
        <f t="shared" si="337"/>
        <v>0</v>
      </c>
      <c r="N223" s="6">
        <f t="shared" si="337"/>
        <v>4285.0965679999999</v>
      </c>
      <c r="O223" s="6">
        <f t="shared" si="337"/>
        <v>0</v>
      </c>
      <c r="P223" s="6">
        <f t="shared" ref="P223" si="338">$C222*P222</f>
        <v>0</v>
      </c>
      <c r="Q223" s="6">
        <f t="shared" ref="Q223" si="339">$C222*Q222</f>
        <v>0</v>
      </c>
      <c r="R223" s="6">
        <f t="shared" ref="R223:AB223" si="340">$C222*R222</f>
        <v>0</v>
      </c>
      <c r="S223" s="6">
        <f t="shared" si="340"/>
        <v>0</v>
      </c>
      <c r="T223" s="6">
        <f t="shared" si="340"/>
        <v>0</v>
      </c>
      <c r="U223" s="6">
        <f t="shared" si="340"/>
        <v>0</v>
      </c>
      <c r="V223" s="6">
        <f t="shared" si="340"/>
        <v>1171.4040600000001</v>
      </c>
      <c r="W223" s="6">
        <f t="shared" si="340"/>
        <v>0</v>
      </c>
      <c r="X223" s="6">
        <f t="shared" si="340"/>
        <v>0</v>
      </c>
      <c r="Y223" s="6">
        <f t="shared" si="340"/>
        <v>0</v>
      </c>
      <c r="Z223" s="6">
        <f t="shared" si="340"/>
        <v>0</v>
      </c>
      <c r="AA223" s="6">
        <f t="shared" si="340"/>
        <v>0</v>
      </c>
      <c r="AB223" s="6">
        <f t="shared" si="340"/>
        <v>0</v>
      </c>
      <c r="AC223" s="67"/>
      <c r="AD223" s="55"/>
    </row>
    <row r="224" spans="1:30" s="52" customFormat="1">
      <c r="A224" s="96" t="s">
        <v>61</v>
      </c>
      <c r="B224" s="207">
        <f>152868.55/2</f>
        <v>76434.274999999994</v>
      </c>
      <c r="C224" s="198">
        <f t="shared" si="334"/>
        <v>6369.52</v>
      </c>
      <c r="D224" s="38">
        <v>1.6500000000000001E-2</v>
      </c>
      <c r="E224" s="38">
        <v>0.1368</v>
      </c>
      <c r="F224" s="38">
        <v>5.7599999999999998E-2</v>
      </c>
      <c r="G224" s="38">
        <v>8.0399999999999999E-2</v>
      </c>
      <c r="H224" s="38">
        <v>4.1099999999999998E-2</v>
      </c>
      <c r="I224" s="38">
        <v>0.13389999999999999</v>
      </c>
      <c r="J224" s="38">
        <v>2.12E-2</v>
      </c>
      <c r="K224" s="38">
        <v>3.2500000000000001E-2</v>
      </c>
      <c r="L224" s="38">
        <v>1.7100000000000001E-2</v>
      </c>
      <c r="M224" s="38">
        <v>2.5999999999999999E-2</v>
      </c>
      <c r="N224" s="38">
        <v>0.13320000000000001</v>
      </c>
      <c r="O224" s="38">
        <v>1.89E-2</v>
      </c>
      <c r="P224" s="38">
        <v>0</v>
      </c>
      <c r="Q224" s="38">
        <v>3.8600000000000002E-2</v>
      </c>
      <c r="R224" s="38">
        <v>1.9E-2</v>
      </c>
      <c r="S224" s="38">
        <v>4.1999999999999997E-3</v>
      </c>
      <c r="T224" s="38">
        <v>5.3999999999999999E-2</v>
      </c>
      <c r="U224" s="38">
        <v>1.78E-2</v>
      </c>
      <c r="V224" s="38">
        <v>3.6700000000000003E-2</v>
      </c>
      <c r="W224" s="38">
        <v>4.7199999999999999E-2</v>
      </c>
      <c r="X224" s="38">
        <v>6.3899999999999998E-2</v>
      </c>
      <c r="Y224" s="38">
        <v>2.5999999999999999E-3</v>
      </c>
      <c r="Z224" s="5">
        <v>0</v>
      </c>
      <c r="AA224" s="5">
        <v>8.0000000000000004E-4</v>
      </c>
      <c r="AB224" s="5">
        <v>0</v>
      </c>
      <c r="AC224" s="67"/>
      <c r="AD224" s="55"/>
    </row>
    <row r="225" spans="1:30" s="52" customFormat="1">
      <c r="A225" s="97"/>
      <c r="B225" s="30"/>
      <c r="C225" s="198"/>
      <c r="D225" s="6">
        <f t="shared" ref="D225" si="341">$C224*D224</f>
        <v>105.09708000000001</v>
      </c>
      <c r="E225" s="6">
        <f t="shared" ref="E225" si="342">$C224*E224</f>
        <v>871.35033600000008</v>
      </c>
      <c r="F225" s="6">
        <f t="shared" ref="F225:O225" si="343">$C224*F224</f>
        <v>366.88435200000004</v>
      </c>
      <c r="G225" s="6">
        <f t="shared" si="343"/>
        <v>512.10940800000003</v>
      </c>
      <c r="H225" s="6">
        <f t="shared" si="343"/>
        <v>261.78727200000003</v>
      </c>
      <c r="I225" s="6">
        <f t="shared" si="343"/>
        <v>852.87872800000002</v>
      </c>
      <c r="J225" s="6">
        <f t="shared" si="343"/>
        <v>135.03382400000001</v>
      </c>
      <c r="K225" s="6">
        <f t="shared" si="343"/>
        <v>207.00940000000003</v>
      </c>
      <c r="L225" s="6">
        <f t="shared" si="343"/>
        <v>108.91879200000001</v>
      </c>
      <c r="M225" s="6">
        <f t="shared" si="343"/>
        <v>165.60751999999999</v>
      </c>
      <c r="N225" s="6">
        <f t="shared" si="343"/>
        <v>848.42006400000014</v>
      </c>
      <c r="O225" s="6">
        <f t="shared" si="343"/>
        <v>120.38392800000001</v>
      </c>
      <c r="P225" s="6">
        <f t="shared" ref="P225" si="344">$C224*P224</f>
        <v>0</v>
      </c>
      <c r="Q225" s="6">
        <f t="shared" ref="Q225" si="345">$C224*Q224</f>
        <v>245.86347200000003</v>
      </c>
      <c r="R225" s="6">
        <f t="shared" ref="R225:AB225" si="346">$C224*R224</f>
        <v>121.02088000000001</v>
      </c>
      <c r="S225" s="6">
        <f t="shared" si="346"/>
        <v>26.751984</v>
      </c>
      <c r="T225" s="6">
        <f t="shared" si="346"/>
        <v>343.95408000000003</v>
      </c>
      <c r="U225" s="6">
        <f t="shared" si="346"/>
        <v>113.37745600000001</v>
      </c>
      <c r="V225" s="6">
        <f t="shared" si="346"/>
        <v>233.76138400000005</v>
      </c>
      <c r="W225" s="6">
        <f t="shared" si="346"/>
        <v>300.641344</v>
      </c>
      <c r="X225" s="6">
        <f t="shared" si="346"/>
        <v>407.01232800000002</v>
      </c>
      <c r="Y225" s="6">
        <f t="shared" si="346"/>
        <v>16.560752000000001</v>
      </c>
      <c r="Z225" s="6">
        <f t="shared" si="346"/>
        <v>0</v>
      </c>
      <c r="AA225" s="6">
        <f t="shared" si="346"/>
        <v>5.0956160000000006</v>
      </c>
      <c r="AB225" s="6">
        <f t="shared" si="346"/>
        <v>0</v>
      </c>
      <c r="AC225" s="67"/>
      <c r="AD225" s="55"/>
    </row>
    <row r="226" spans="1:30" s="52" customFormat="1">
      <c r="A226" s="98" t="s">
        <v>410</v>
      </c>
      <c r="B226" s="75">
        <f>152868.55/2</f>
        <v>76434.274999999994</v>
      </c>
      <c r="C226" s="198">
        <f t="shared" si="334"/>
        <v>6369.52</v>
      </c>
      <c r="D226" s="42"/>
      <c r="E226" s="42"/>
      <c r="F226" s="42"/>
      <c r="G226" s="42"/>
      <c r="H226" s="42">
        <v>7.6100000000000001E-2</v>
      </c>
      <c r="I226" s="42"/>
      <c r="J226" s="42"/>
      <c r="K226" s="42"/>
      <c r="L226" s="42"/>
      <c r="M226" s="42"/>
      <c r="N226" s="42">
        <v>0.80369999999999997</v>
      </c>
      <c r="O226" s="42"/>
      <c r="P226" s="42"/>
      <c r="Q226" s="42"/>
      <c r="R226" s="42"/>
      <c r="S226" s="42"/>
      <c r="T226" s="42"/>
      <c r="U226" s="42"/>
      <c r="V226" s="42">
        <v>0.1202</v>
      </c>
      <c r="W226" s="42"/>
      <c r="X226" s="42"/>
      <c r="Y226" s="42"/>
      <c r="Z226" s="42"/>
      <c r="AA226" s="42"/>
      <c r="AB226" s="42"/>
      <c r="AC226" s="67"/>
      <c r="AD226" s="55"/>
    </row>
    <row r="227" spans="1:30" s="52" customFormat="1">
      <c r="A227" s="98"/>
      <c r="B227" s="74"/>
      <c r="C227" s="198"/>
      <c r="D227" s="6">
        <f t="shared" ref="D227" si="347">$C226*D226</f>
        <v>0</v>
      </c>
      <c r="E227" s="6">
        <f t="shared" ref="E227" si="348">$C226*E226</f>
        <v>0</v>
      </c>
      <c r="F227" s="6">
        <f t="shared" ref="F227:O227" si="349">$C226*F226</f>
        <v>0</v>
      </c>
      <c r="G227" s="6">
        <f t="shared" si="349"/>
        <v>0</v>
      </c>
      <c r="H227" s="6">
        <f t="shared" si="349"/>
        <v>484.72047200000003</v>
      </c>
      <c r="I227" s="6">
        <f t="shared" si="349"/>
        <v>0</v>
      </c>
      <c r="J227" s="6">
        <f t="shared" si="349"/>
        <v>0</v>
      </c>
      <c r="K227" s="6">
        <f t="shared" si="349"/>
        <v>0</v>
      </c>
      <c r="L227" s="6">
        <f t="shared" si="349"/>
        <v>0</v>
      </c>
      <c r="M227" s="6">
        <f t="shared" si="349"/>
        <v>0</v>
      </c>
      <c r="N227" s="6">
        <f t="shared" si="349"/>
        <v>5119.1832240000003</v>
      </c>
      <c r="O227" s="6">
        <f t="shared" si="349"/>
        <v>0</v>
      </c>
      <c r="P227" s="6">
        <f t="shared" ref="P227" si="350">$C226*P226</f>
        <v>0</v>
      </c>
      <c r="Q227" s="6">
        <f t="shared" ref="Q227" si="351">$C226*Q226</f>
        <v>0</v>
      </c>
      <c r="R227" s="6">
        <f t="shared" ref="R227:AB227" si="352">$C226*R226</f>
        <v>0</v>
      </c>
      <c r="S227" s="6">
        <f t="shared" si="352"/>
        <v>0</v>
      </c>
      <c r="T227" s="6">
        <f t="shared" si="352"/>
        <v>0</v>
      </c>
      <c r="U227" s="6">
        <f t="shared" si="352"/>
        <v>0</v>
      </c>
      <c r="V227" s="6">
        <f t="shared" si="352"/>
        <v>765.61630400000001</v>
      </c>
      <c r="W227" s="6">
        <f t="shared" si="352"/>
        <v>0</v>
      </c>
      <c r="X227" s="6">
        <f t="shared" si="352"/>
        <v>0</v>
      </c>
      <c r="Y227" s="6">
        <f t="shared" si="352"/>
        <v>0</v>
      </c>
      <c r="Z227" s="6">
        <f t="shared" si="352"/>
        <v>0</v>
      </c>
      <c r="AA227" s="6">
        <f t="shared" si="352"/>
        <v>0</v>
      </c>
      <c r="AB227" s="6">
        <f t="shared" si="352"/>
        <v>0</v>
      </c>
      <c r="AC227" s="67"/>
      <c r="AD227" s="55"/>
    </row>
    <row r="228" spans="1:30" s="52" customFormat="1">
      <c r="A228" s="96" t="s">
        <v>62</v>
      </c>
      <c r="B228" s="75">
        <v>763610.13</v>
      </c>
      <c r="C228" s="198">
        <f t="shared" si="334"/>
        <v>63634.18</v>
      </c>
      <c r="D228" s="5"/>
      <c r="E228" s="5"/>
      <c r="F228" s="5">
        <v>3.6900000000000002E-2</v>
      </c>
      <c r="G228" s="5"/>
      <c r="H228" s="5">
        <v>3.5400000000000001E-2</v>
      </c>
      <c r="I228" s="5"/>
      <c r="J228" s="5"/>
      <c r="K228" s="5"/>
      <c r="L228" s="5"/>
      <c r="M228" s="5"/>
      <c r="N228" s="5">
        <v>0.85729999999999995</v>
      </c>
      <c r="O228" s="5"/>
      <c r="P228" s="5"/>
      <c r="Q228" s="5"/>
      <c r="R228" s="5"/>
      <c r="S228" s="5"/>
      <c r="T228" s="5"/>
      <c r="U228" s="5"/>
      <c r="V228" s="5">
        <v>7.0400000000000004E-2</v>
      </c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7"/>
      <c r="B229" s="84"/>
      <c r="C229" s="198"/>
      <c r="D229" s="6">
        <f t="shared" ref="D229" si="353">$C228*D228</f>
        <v>0</v>
      </c>
      <c r="E229" s="6">
        <f t="shared" ref="E229" si="354">$C228*E228</f>
        <v>0</v>
      </c>
      <c r="F229" s="6">
        <f t="shared" ref="F229:AB229" si="355">$C228*F228</f>
        <v>2348.1012420000002</v>
      </c>
      <c r="G229" s="6">
        <f t="shared" si="355"/>
        <v>0</v>
      </c>
      <c r="H229" s="6">
        <f t="shared" si="355"/>
        <v>2252.6499720000002</v>
      </c>
      <c r="I229" s="6">
        <f t="shared" si="355"/>
        <v>0</v>
      </c>
      <c r="J229" s="6">
        <f t="shared" si="355"/>
        <v>0</v>
      </c>
      <c r="K229" s="6">
        <f t="shared" si="355"/>
        <v>0</v>
      </c>
      <c r="L229" s="6">
        <f t="shared" si="355"/>
        <v>0</v>
      </c>
      <c r="M229" s="6">
        <f t="shared" si="355"/>
        <v>0</v>
      </c>
      <c r="N229" s="6">
        <f t="shared" si="355"/>
        <v>54553.582513999994</v>
      </c>
      <c r="O229" s="6">
        <f t="shared" si="355"/>
        <v>0</v>
      </c>
      <c r="P229" s="6">
        <f t="shared" si="355"/>
        <v>0</v>
      </c>
      <c r="Q229" s="6">
        <f t="shared" si="355"/>
        <v>0</v>
      </c>
      <c r="R229" s="6">
        <f t="shared" si="355"/>
        <v>0</v>
      </c>
      <c r="S229" s="6">
        <f t="shared" si="355"/>
        <v>0</v>
      </c>
      <c r="T229" s="6">
        <f t="shared" si="355"/>
        <v>0</v>
      </c>
      <c r="U229" s="6">
        <f t="shared" si="355"/>
        <v>0</v>
      </c>
      <c r="V229" s="6">
        <f t="shared" si="355"/>
        <v>4479.8462720000007</v>
      </c>
      <c r="W229" s="6">
        <f t="shared" si="355"/>
        <v>0</v>
      </c>
      <c r="X229" s="6">
        <f t="shared" si="355"/>
        <v>0</v>
      </c>
      <c r="Y229" s="6">
        <f t="shared" si="355"/>
        <v>0</v>
      </c>
      <c r="Z229" s="6">
        <f t="shared" si="355"/>
        <v>0</v>
      </c>
      <c r="AA229" s="6">
        <f t="shared" si="355"/>
        <v>0</v>
      </c>
      <c r="AB229" s="6">
        <f t="shared" si="355"/>
        <v>0</v>
      </c>
      <c r="AC229" s="67"/>
      <c r="AD229" s="55"/>
    </row>
    <row r="230" spans="1:30" s="52" customFormat="1">
      <c r="A230" s="96" t="s">
        <v>63</v>
      </c>
      <c r="B230" s="75">
        <v>770599.99</v>
      </c>
      <c r="C230" s="198">
        <f t="shared" si="334"/>
        <v>64216.67</v>
      </c>
      <c r="D230" s="5"/>
      <c r="E230" s="5"/>
      <c r="F230" s="5">
        <v>3.3500000000000002E-2</v>
      </c>
      <c r="G230" s="5"/>
      <c r="H230" s="5">
        <v>4.2200000000000001E-2</v>
      </c>
      <c r="I230" s="5"/>
      <c r="J230" s="5"/>
      <c r="K230" s="5"/>
      <c r="L230" s="5"/>
      <c r="M230" s="5">
        <v>1.0999999999999999E-2</v>
      </c>
      <c r="N230" s="5">
        <v>0.83940000000000003</v>
      </c>
      <c r="O230" s="5"/>
      <c r="P230" s="5"/>
      <c r="Q230" s="5"/>
      <c r="R230" s="5"/>
      <c r="S230" s="5"/>
      <c r="T230" s="5"/>
      <c r="U230" s="5"/>
      <c r="V230" s="5">
        <v>7.3899999999999993E-2</v>
      </c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7"/>
      <c r="B231" s="84"/>
      <c r="C231" s="198"/>
      <c r="D231" s="6">
        <f t="shared" ref="D231" si="356">$C230*D230</f>
        <v>0</v>
      </c>
      <c r="E231" s="6">
        <f t="shared" ref="E231" si="357">$C230*E230</f>
        <v>0</v>
      </c>
      <c r="F231" s="6">
        <f t="shared" ref="F231:AB231" si="358">$C230*F230</f>
        <v>2151.2584449999999</v>
      </c>
      <c r="G231" s="6">
        <f t="shared" si="358"/>
        <v>0</v>
      </c>
      <c r="H231" s="6">
        <f t="shared" si="358"/>
        <v>2709.9434740000002</v>
      </c>
      <c r="I231" s="6">
        <f t="shared" si="358"/>
        <v>0</v>
      </c>
      <c r="J231" s="6">
        <f t="shared" si="358"/>
        <v>0</v>
      </c>
      <c r="K231" s="6">
        <f t="shared" si="358"/>
        <v>0</v>
      </c>
      <c r="L231" s="6">
        <f t="shared" si="358"/>
        <v>0</v>
      </c>
      <c r="M231" s="6">
        <f t="shared" si="358"/>
        <v>706.3833699999999</v>
      </c>
      <c r="N231" s="6">
        <f t="shared" si="358"/>
        <v>53903.472798000003</v>
      </c>
      <c r="O231" s="6">
        <f t="shared" si="358"/>
        <v>0</v>
      </c>
      <c r="P231" s="6">
        <f t="shared" si="358"/>
        <v>0</v>
      </c>
      <c r="Q231" s="6">
        <f t="shared" si="358"/>
        <v>0</v>
      </c>
      <c r="R231" s="6">
        <f t="shared" si="358"/>
        <v>0</v>
      </c>
      <c r="S231" s="6">
        <f t="shared" si="358"/>
        <v>0</v>
      </c>
      <c r="T231" s="6">
        <f t="shared" si="358"/>
        <v>0</v>
      </c>
      <c r="U231" s="6">
        <f t="shared" si="358"/>
        <v>0</v>
      </c>
      <c r="V231" s="6">
        <f t="shared" si="358"/>
        <v>4745.6119129999997</v>
      </c>
      <c r="W231" s="6">
        <f t="shared" si="358"/>
        <v>0</v>
      </c>
      <c r="X231" s="6">
        <f t="shared" si="358"/>
        <v>0</v>
      </c>
      <c r="Y231" s="6">
        <f t="shared" si="358"/>
        <v>0</v>
      </c>
      <c r="Z231" s="6">
        <f t="shared" si="358"/>
        <v>0</v>
      </c>
      <c r="AA231" s="6">
        <f t="shared" si="358"/>
        <v>0</v>
      </c>
      <c r="AB231" s="6">
        <f t="shared" si="358"/>
        <v>0</v>
      </c>
      <c r="AC231" s="67"/>
      <c r="AD231" s="55"/>
    </row>
    <row r="232" spans="1:30" s="52" customFormat="1">
      <c r="A232" s="96" t="s">
        <v>34</v>
      </c>
      <c r="B232" s="75">
        <f>23038955.1/2</f>
        <v>11519477.550000001</v>
      </c>
      <c r="C232" s="198">
        <f t="shared" si="334"/>
        <v>959956.46</v>
      </c>
      <c r="D232" s="38">
        <v>1.6500000000000001E-2</v>
      </c>
      <c r="E232" s="38">
        <v>0.1368</v>
      </c>
      <c r="F232" s="38">
        <v>5.7599999999999998E-2</v>
      </c>
      <c r="G232" s="38">
        <v>8.0399999999999999E-2</v>
      </c>
      <c r="H232" s="38">
        <v>4.1099999999999998E-2</v>
      </c>
      <c r="I232" s="38">
        <v>0.13389999999999999</v>
      </c>
      <c r="J232" s="38">
        <v>2.12E-2</v>
      </c>
      <c r="K232" s="38">
        <v>3.2500000000000001E-2</v>
      </c>
      <c r="L232" s="38">
        <v>1.7100000000000001E-2</v>
      </c>
      <c r="M232" s="38">
        <v>2.5999999999999999E-2</v>
      </c>
      <c r="N232" s="38">
        <v>0.13320000000000001</v>
      </c>
      <c r="O232" s="38">
        <v>1.89E-2</v>
      </c>
      <c r="P232" s="38">
        <v>0</v>
      </c>
      <c r="Q232" s="38">
        <v>3.8600000000000002E-2</v>
      </c>
      <c r="R232" s="38">
        <v>1.9E-2</v>
      </c>
      <c r="S232" s="38">
        <v>4.1999999999999997E-3</v>
      </c>
      <c r="T232" s="38">
        <v>5.3999999999999999E-2</v>
      </c>
      <c r="U232" s="38">
        <v>1.78E-2</v>
      </c>
      <c r="V232" s="38">
        <v>3.6700000000000003E-2</v>
      </c>
      <c r="W232" s="38">
        <v>4.7199999999999999E-2</v>
      </c>
      <c r="X232" s="38">
        <v>6.3899999999999998E-2</v>
      </c>
      <c r="Y232" s="38">
        <v>2.5999999999999999E-3</v>
      </c>
      <c r="Z232" s="5">
        <v>0</v>
      </c>
      <c r="AA232" s="5">
        <v>8.0000000000000004E-4</v>
      </c>
      <c r="AB232" s="5">
        <v>0</v>
      </c>
      <c r="AC232" s="67"/>
      <c r="AD232" s="55"/>
    </row>
    <row r="233" spans="1:30" s="52" customFormat="1">
      <c r="A233" s="97"/>
      <c r="B233" s="84"/>
      <c r="C233" s="198"/>
      <c r="D233" s="6">
        <f t="shared" ref="D233" si="359">$C232*D232</f>
        <v>15839.281590000001</v>
      </c>
      <c r="E233" s="6">
        <f t="shared" ref="E233" si="360">$C232*E232</f>
        <v>131322.04372799999</v>
      </c>
      <c r="F233" s="6">
        <f t="shared" ref="F233:O233" si="361">$C232*F232</f>
        <v>55293.492095999994</v>
      </c>
      <c r="G233" s="6">
        <f t="shared" si="361"/>
        <v>77180.499383999995</v>
      </c>
      <c r="H233" s="6">
        <f t="shared" si="361"/>
        <v>39454.210505999996</v>
      </c>
      <c r="I233" s="6">
        <f t="shared" si="361"/>
        <v>128538.16999399998</v>
      </c>
      <c r="J233" s="6">
        <f t="shared" si="361"/>
        <v>20351.076951999999</v>
      </c>
      <c r="K233" s="6">
        <f t="shared" si="361"/>
        <v>31198.58495</v>
      </c>
      <c r="L233" s="6">
        <f t="shared" si="361"/>
        <v>16415.255465999999</v>
      </c>
      <c r="M233" s="6">
        <f t="shared" si="361"/>
        <v>24958.86796</v>
      </c>
      <c r="N233" s="6">
        <f t="shared" si="361"/>
        <v>127866.20047200001</v>
      </c>
      <c r="O233" s="6">
        <f t="shared" si="361"/>
        <v>18143.177093999999</v>
      </c>
      <c r="P233" s="6">
        <f t="shared" ref="P233" si="362">$C232*P232</f>
        <v>0</v>
      </c>
      <c r="Q233" s="6">
        <f t="shared" ref="Q233" si="363">$C232*Q232</f>
        <v>37054.319356</v>
      </c>
      <c r="R233" s="6">
        <f t="shared" ref="R233:AB233" si="364">$C232*R232</f>
        <v>18239.172739999998</v>
      </c>
      <c r="S233" s="6">
        <f t="shared" si="364"/>
        <v>4031.8171319999997</v>
      </c>
      <c r="T233" s="6">
        <f t="shared" si="364"/>
        <v>51837.648839999994</v>
      </c>
      <c r="U233" s="6">
        <f t="shared" si="364"/>
        <v>17087.224987999998</v>
      </c>
      <c r="V233" s="6">
        <f t="shared" si="364"/>
        <v>35230.402082000001</v>
      </c>
      <c r="W233" s="6">
        <f t="shared" si="364"/>
        <v>45309.944911999999</v>
      </c>
      <c r="X233" s="6">
        <f t="shared" si="364"/>
        <v>61341.217793999997</v>
      </c>
      <c r="Y233" s="6">
        <f t="shared" si="364"/>
        <v>2495.8867959999998</v>
      </c>
      <c r="Z233" s="6">
        <f t="shared" si="364"/>
        <v>0</v>
      </c>
      <c r="AA233" s="6">
        <f t="shared" si="364"/>
        <v>767.96516800000006</v>
      </c>
      <c r="AB233" s="6">
        <f t="shared" si="364"/>
        <v>0</v>
      </c>
      <c r="AC233" s="67"/>
      <c r="AD233" s="55"/>
    </row>
    <row r="234" spans="1:30" s="52" customFormat="1">
      <c r="A234" s="98" t="s">
        <v>398</v>
      </c>
      <c r="B234" s="75">
        <f>23038955.1/2</f>
        <v>11519477.550000001</v>
      </c>
      <c r="C234" s="198">
        <f t="shared" si="334"/>
        <v>959956.46</v>
      </c>
      <c r="D234" s="42"/>
      <c r="E234" s="42"/>
      <c r="F234" s="42"/>
      <c r="G234" s="42"/>
      <c r="H234" s="42">
        <v>7.6100000000000001E-2</v>
      </c>
      <c r="I234" s="42"/>
      <c r="J234" s="42"/>
      <c r="K234" s="42"/>
      <c r="L234" s="42"/>
      <c r="M234" s="42"/>
      <c r="N234" s="42">
        <v>0.80369999999999997</v>
      </c>
      <c r="O234" s="42"/>
      <c r="P234" s="42"/>
      <c r="Q234" s="42"/>
      <c r="R234" s="42"/>
      <c r="S234" s="42"/>
      <c r="T234" s="42"/>
      <c r="U234" s="42"/>
      <c r="V234" s="42">
        <v>0.1202</v>
      </c>
      <c r="W234" s="42"/>
      <c r="X234" s="42"/>
      <c r="Y234" s="42"/>
      <c r="Z234" s="42"/>
      <c r="AA234" s="42"/>
      <c r="AB234" s="42"/>
      <c r="AC234" s="67"/>
      <c r="AD234" s="55"/>
    </row>
    <row r="235" spans="1:30" s="52" customFormat="1">
      <c r="A235" s="98"/>
      <c r="B235" s="74"/>
      <c r="C235" s="198"/>
      <c r="D235" s="6">
        <f t="shared" ref="D235" si="365">$C234*D234</f>
        <v>0</v>
      </c>
      <c r="E235" s="6">
        <f t="shared" ref="E235" si="366">$C234*E234</f>
        <v>0</v>
      </c>
      <c r="F235" s="6">
        <f t="shared" ref="F235:O235" si="367">$C234*F234</f>
        <v>0</v>
      </c>
      <c r="G235" s="6">
        <f t="shared" si="367"/>
        <v>0</v>
      </c>
      <c r="H235" s="6">
        <f t="shared" si="367"/>
        <v>73052.686606000003</v>
      </c>
      <c r="I235" s="6">
        <f t="shared" si="367"/>
        <v>0</v>
      </c>
      <c r="J235" s="6">
        <f t="shared" si="367"/>
        <v>0</v>
      </c>
      <c r="K235" s="6">
        <f t="shared" si="367"/>
        <v>0</v>
      </c>
      <c r="L235" s="6">
        <f t="shared" si="367"/>
        <v>0</v>
      </c>
      <c r="M235" s="6">
        <f t="shared" si="367"/>
        <v>0</v>
      </c>
      <c r="N235" s="6">
        <f t="shared" si="367"/>
        <v>771517.00690199994</v>
      </c>
      <c r="O235" s="6">
        <f t="shared" si="367"/>
        <v>0</v>
      </c>
      <c r="P235" s="6">
        <f t="shared" ref="P235" si="368">$C234*P234</f>
        <v>0</v>
      </c>
      <c r="Q235" s="6">
        <f t="shared" ref="Q235" si="369">$C234*Q234</f>
        <v>0</v>
      </c>
      <c r="R235" s="6">
        <f t="shared" ref="R235:AB235" si="370">$C234*R234</f>
        <v>0</v>
      </c>
      <c r="S235" s="6">
        <f t="shared" si="370"/>
        <v>0</v>
      </c>
      <c r="T235" s="6">
        <f t="shared" si="370"/>
        <v>0</v>
      </c>
      <c r="U235" s="6">
        <f t="shared" si="370"/>
        <v>0</v>
      </c>
      <c r="V235" s="6">
        <f t="shared" si="370"/>
        <v>115386.766492</v>
      </c>
      <c r="W235" s="6">
        <f t="shared" si="370"/>
        <v>0</v>
      </c>
      <c r="X235" s="6">
        <f t="shared" si="370"/>
        <v>0</v>
      </c>
      <c r="Y235" s="6">
        <f t="shared" si="370"/>
        <v>0</v>
      </c>
      <c r="Z235" s="6">
        <f t="shared" si="370"/>
        <v>0</v>
      </c>
      <c r="AA235" s="6">
        <f t="shared" si="370"/>
        <v>0</v>
      </c>
      <c r="AB235" s="6">
        <f t="shared" si="370"/>
        <v>0</v>
      </c>
      <c r="AC235" s="67"/>
      <c r="AD235" s="55"/>
    </row>
    <row r="236" spans="1:30" s="52" customFormat="1">
      <c r="A236" s="96" t="s">
        <v>64</v>
      </c>
      <c r="B236" s="75">
        <f>1410339.3/2</f>
        <v>705169.65</v>
      </c>
      <c r="C236" s="198">
        <f t="shared" si="334"/>
        <v>58764.14</v>
      </c>
      <c r="D236" s="38">
        <v>1.6500000000000001E-2</v>
      </c>
      <c r="E236" s="38">
        <v>0.1368</v>
      </c>
      <c r="F236" s="38">
        <v>5.7599999999999998E-2</v>
      </c>
      <c r="G236" s="38">
        <v>8.0399999999999999E-2</v>
      </c>
      <c r="H236" s="38">
        <v>4.1099999999999998E-2</v>
      </c>
      <c r="I236" s="38">
        <v>0.13389999999999999</v>
      </c>
      <c r="J236" s="38">
        <v>2.12E-2</v>
      </c>
      <c r="K236" s="38">
        <v>3.2500000000000001E-2</v>
      </c>
      <c r="L236" s="38">
        <v>1.7100000000000001E-2</v>
      </c>
      <c r="M236" s="38">
        <v>2.5999999999999999E-2</v>
      </c>
      <c r="N236" s="38">
        <v>0.13320000000000001</v>
      </c>
      <c r="O236" s="38">
        <v>1.89E-2</v>
      </c>
      <c r="P236" s="38">
        <v>0</v>
      </c>
      <c r="Q236" s="38">
        <v>3.8600000000000002E-2</v>
      </c>
      <c r="R236" s="38">
        <v>1.9E-2</v>
      </c>
      <c r="S236" s="38">
        <v>4.1999999999999997E-3</v>
      </c>
      <c r="T236" s="38">
        <v>5.3999999999999999E-2</v>
      </c>
      <c r="U236" s="38">
        <v>1.78E-2</v>
      </c>
      <c r="V236" s="38">
        <v>3.6700000000000003E-2</v>
      </c>
      <c r="W236" s="38">
        <v>4.7199999999999999E-2</v>
      </c>
      <c r="X236" s="38">
        <v>6.3899999999999998E-2</v>
      </c>
      <c r="Y236" s="38">
        <v>2.5999999999999999E-3</v>
      </c>
      <c r="Z236" s="5">
        <v>0</v>
      </c>
      <c r="AA236" s="5">
        <v>8.0000000000000004E-4</v>
      </c>
      <c r="AB236" s="5">
        <v>0</v>
      </c>
      <c r="AC236" s="67"/>
      <c r="AD236" s="55"/>
    </row>
    <row r="237" spans="1:30" s="52" customFormat="1">
      <c r="A237" s="97"/>
      <c r="B237" s="84"/>
      <c r="C237" s="198"/>
      <c r="D237" s="6">
        <f t="shared" ref="D237" si="371">$C236*D236</f>
        <v>969.60831000000007</v>
      </c>
      <c r="E237" s="6">
        <f t="shared" ref="E237" si="372">$C236*E236</f>
        <v>8038.9343520000002</v>
      </c>
      <c r="F237" s="6">
        <f t="shared" ref="F237:O237" si="373">$C236*F236</f>
        <v>3384.814464</v>
      </c>
      <c r="G237" s="6">
        <f t="shared" si="373"/>
        <v>4724.6368560000001</v>
      </c>
      <c r="H237" s="6">
        <f t="shared" si="373"/>
        <v>2415.206154</v>
      </c>
      <c r="I237" s="6">
        <f t="shared" si="373"/>
        <v>7868.5183459999998</v>
      </c>
      <c r="J237" s="6">
        <f t="shared" si="373"/>
        <v>1245.7997680000001</v>
      </c>
      <c r="K237" s="6">
        <f t="shared" si="373"/>
        <v>1909.83455</v>
      </c>
      <c r="L237" s="6">
        <f t="shared" si="373"/>
        <v>1004.866794</v>
      </c>
      <c r="M237" s="6">
        <f t="shared" si="373"/>
        <v>1527.8676399999999</v>
      </c>
      <c r="N237" s="6">
        <f t="shared" si="373"/>
        <v>7827.3834480000005</v>
      </c>
      <c r="O237" s="6">
        <f t="shared" si="373"/>
        <v>1110.6422459999999</v>
      </c>
      <c r="P237" s="6">
        <f t="shared" ref="P237" si="374">$C236*P236</f>
        <v>0</v>
      </c>
      <c r="Q237" s="6">
        <f t="shared" ref="Q237" si="375">$C236*Q236</f>
        <v>2268.2958040000003</v>
      </c>
      <c r="R237" s="6">
        <f t="shared" ref="R237:AB237" si="376">$C236*R236</f>
        <v>1116.51866</v>
      </c>
      <c r="S237" s="6">
        <f t="shared" si="376"/>
        <v>246.80938799999998</v>
      </c>
      <c r="T237" s="6">
        <f t="shared" si="376"/>
        <v>3173.2635599999999</v>
      </c>
      <c r="U237" s="6">
        <f t="shared" si="376"/>
        <v>1046.001692</v>
      </c>
      <c r="V237" s="6">
        <f t="shared" si="376"/>
        <v>2156.6439380000002</v>
      </c>
      <c r="W237" s="6">
        <f t="shared" si="376"/>
        <v>2773.6674079999998</v>
      </c>
      <c r="X237" s="6">
        <f t="shared" si="376"/>
        <v>3755.028546</v>
      </c>
      <c r="Y237" s="6">
        <f t="shared" si="376"/>
        <v>152.78676400000001</v>
      </c>
      <c r="Z237" s="6">
        <f t="shared" si="376"/>
        <v>0</v>
      </c>
      <c r="AA237" s="6">
        <f t="shared" si="376"/>
        <v>47.011312000000004</v>
      </c>
      <c r="AB237" s="6">
        <f t="shared" si="376"/>
        <v>0</v>
      </c>
      <c r="AC237" s="67"/>
      <c r="AD237" s="55"/>
    </row>
    <row r="238" spans="1:30" s="52" customFormat="1">
      <c r="A238" s="96" t="s">
        <v>411</v>
      </c>
      <c r="B238" s="75">
        <f>1410339.3/2</f>
        <v>705169.65</v>
      </c>
      <c r="C238" s="198">
        <f t="shared" si="334"/>
        <v>58764.14</v>
      </c>
      <c r="D238" s="5"/>
      <c r="E238" s="5"/>
      <c r="F238" s="5">
        <v>0.22570000000000001</v>
      </c>
      <c r="G238" s="5"/>
      <c r="H238" s="5">
        <v>7.2700000000000001E-2</v>
      </c>
      <c r="I238" s="5"/>
      <c r="J238" s="5"/>
      <c r="K238" s="5"/>
      <c r="L238" s="5"/>
      <c r="M238" s="5"/>
      <c r="N238" s="5">
        <v>0.56769999999999998</v>
      </c>
      <c r="O238" s="5"/>
      <c r="P238" s="5"/>
      <c r="Q238" s="5"/>
      <c r="R238" s="5"/>
      <c r="S238" s="5"/>
      <c r="T238" s="5"/>
      <c r="U238" s="5"/>
      <c r="V238" s="5">
        <v>0.13389999999999999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7"/>
      <c r="B239" s="74"/>
      <c r="C239" s="198"/>
      <c r="D239" s="6">
        <f t="shared" ref="D239" si="377">$C238*D238</f>
        <v>0</v>
      </c>
      <c r="E239" s="6">
        <f t="shared" ref="E239" si="378">$C238*E238</f>
        <v>0</v>
      </c>
      <c r="F239" s="6">
        <f t="shared" ref="F239:O239" si="379">$C238*F238</f>
        <v>13263.066398000001</v>
      </c>
      <c r="G239" s="6">
        <f t="shared" si="379"/>
        <v>0</v>
      </c>
      <c r="H239" s="6">
        <f t="shared" si="379"/>
        <v>4272.1529780000001</v>
      </c>
      <c r="I239" s="6">
        <f t="shared" si="379"/>
        <v>0</v>
      </c>
      <c r="J239" s="6">
        <f t="shared" si="379"/>
        <v>0</v>
      </c>
      <c r="K239" s="6">
        <f t="shared" si="379"/>
        <v>0</v>
      </c>
      <c r="L239" s="6">
        <f t="shared" si="379"/>
        <v>0</v>
      </c>
      <c r="M239" s="6">
        <f t="shared" si="379"/>
        <v>0</v>
      </c>
      <c r="N239" s="6">
        <f t="shared" si="379"/>
        <v>33360.402278000001</v>
      </c>
      <c r="O239" s="6">
        <f t="shared" si="379"/>
        <v>0</v>
      </c>
      <c r="P239" s="6">
        <f t="shared" ref="P239" si="380">$C238*P238</f>
        <v>0</v>
      </c>
      <c r="Q239" s="6">
        <f t="shared" ref="Q239" si="381">$C238*Q238</f>
        <v>0</v>
      </c>
      <c r="R239" s="6">
        <f t="shared" ref="R239:AB239" si="382">$C238*R238</f>
        <v>0</v>
      </c>
      <c r="S239" s="6">
        <f t="shared" si="382"/>
        <v>0</v>
      </c>
      <c r="T239" s="6">
        <f t="shared" si="382"/>
        <v>0</v>
      </c>
      <c r="U239" s="6">
        <f t="shared" si="382"/>
        <v>0</v>
      </c>
      <c r="V239" s="6">
        <f t="shared" si="382"/>
        <v>7868.5183459999998</v>
      </c>
      <c r="W239" s="6">
        <f t="shared" si="382"/>
        <v>0</v>
      </c>
      <c r="X239" s="6">
        <f t="shared" si="382"/>
        <v>0</v>
      </c>
      <c r="Y239" s="6">
        <f t="shared" si="382"/>
        <v>0</v>
      </c>
      <c r="Z239" s="6">
        <f t="shared" si="382"/>
        <v>0</v>
      </c>
      <c r="AA239" s="6">
        <f t="shared" si="382"/>
        <v>0</v>
      </c>
      <c r="AB239" s="6">
        <f t="shared" si="382"/>
        <v>0</v>
      </c>
      <c r="AC239" s="67"/>
      <c r="AD239" s="55"/>
    </row>
    <row r="240" spans="1:30" s="52" customFormat="1">
      <c r="A240" s="96" t="s">
        <v>65</v>
      </c>
      <c r="B240" s="75">
        <f>318264.54/2</f>
        <v>159132.26999999999</v>
      </c>
      <c r="C240" s="198">
        <f t="shared" si="334"/>
        <v>13261.02</v>
      </c>
      <c r="D240" s="38">
        <v>1.6500000000000001E-2</v>
      </c>
      <c r="E240" s="38">
        <v>0.1368</v>
      </c>
      <c r="F240" s="38">
        <v>5.7599999999999998E-2</v>
      </c>
      <c r="G240" s="38">
        <v>8.0399999999999999E-2</v>
      </c>
      <c r="H240" s="38">
        <v>4.1099999999999998E-2</v>
      </c>
      <c r="I240" s="38">
        <v>0.13389999999999999</v>
      </c>
      <c r="J240" s="38">
        <v>2.12E-2</v>
      </c>
      <c r="K240" s="38">
        <v>3.2500000000000001E-2</v>
      </c>
      <c r="L240" s="38">
        <v>1.7100000000000001E-2</v>
      </c>
      <c r="M240" s="38">
        <v>2.5999999999999999E-2</v>
      </c>
      <c r="N240" s="38">
        <v>0.13320000000000001</v>
      </c>
      <c r="O240" s="38">
        <v>1.89E-2</v>
      </c>
      <c r="P240" s="38">
        <v>0</v>
      </c>
      <c r="Q240" s="38">
        <v>3.8600000000000002E-2</v>
      </c>
      <c r="R240" s="38">
        <v>1.9E-2</v>
      </c>
      <c r="S240" s="38">
        <v>4.1999999999999997E-3</v>
      </c>
      <c r="T240" s="38">
        <v>5.3999999999999999E-2</v>
      </c>
      <c r="U240" s="38">
        <v>1.78E-2</v>
      </c>
      <c r="V240" s="38">
        <v>3.6700000000000003E-2</v>
      </c>
      <c r="W240" s="38">
        <v>4.7199999999999999E-2</v>
      </c>
      <c r="X240" s="38">
        <v>6.3899999999999998E-2</v>
      </c>
      <c r="Y240" s="38">
        <v>2.5999999999999999E-3</v>
      </c>
      <c r="Z240" s="5">
        <v>0</v>
      </c>
      <c r="AA240" s="5">
        <v>8.0000000000000004E-4</v>
      </c>
      <c r="AB240" s="5">
        <v>0</v>
      </c>
      <c r="AC240" s="67"/>
      <c r="AD240" s="55"/>
    </row>
    <row r="241" spans="1:30" s="52" customFormat="1">
      <c r="A241" s="97"/>
      <c r="B241" s="84"/>
      <c r="C241" s="198"/>
      <c r="D241" s="6">
        <f t="shared" ref="D241" si="383">$C240*D240</f>
        <v>218.80683000000002</v>
      </c>
      <c r="E241" s="6">
        <f t="shared" ref="E241" si="384">$C240*E240</f>
        <v>1814.1075360000002</v>
      </c>
      <c r="F241" s="6">
        <f t="shared" ref="F241:O241" si="385">$C240*F240</f>
        <v>763.83475199999998</v>
      </c>
      <c r="G241" s="6">
        <f t="shared" si="385"/>
        <v>1066.1860080000001</v>
      </c>
      <c r="H241" s="6">
        <f t="shared" si="385"/>
        <v>545.02792199999999</v>
      </c>
      <c r="I241" s="6">
        <f t="shared" si="385"/>
        <v>1775.650578</v>
      </c>
      <c r="J241" s="6">
        <f t="shared" si="385"/>
        <v>281.133624</v>
      </c>
      <c r="K241" s="6">
        <f t="shared" si="385"/>
        <v>430.98315000000002</v>
      </c>
      <c r="L241" s="6">
        <f t="shared" si="385"/>
        <v>226.76344200000003</v>
      </c>
      <c r="M241" s="6">
        <f t="shared" si="385"/>
        <v>344.78652</v>
      </c>
      <c r="N241" s="6">
        <f t="shared" si="385"/>
        <v>1766.3678640000003</v>
      </c>
      <c r="O241" s="6">
        <f t="shared" si="385"/>
        <v>250.63327800000002</v>
      </c>
      <c r="P241" s="6">
        <f t="shared" ref="P241" si="386">$C240*P240</f>
        <v>0</v>
      </c>
      <c r="Q241" s="6">
        <f t="shared" ref="Q241" si="387">$C240*Q240</f>
        <v>511.87537200000003</v>
      </c>
      <c r="R241" s="6">
        <f t="shared" ref="R241:AB241" si="388">$C240*R240</f>
        <v>251.95938000000001</v>
      </c>
      <c r="S241" s="6">
        <f t="shared" si="388"/>
        <v>55.696283999999999</v>
      </c>
      <c r="T241" s="6">
        <f t="shared" si="388"/>
        <v>716.09508000000005</v>
      </c>
      <c r="U241" s="6">
        <f t="shared" si="388"/>
        <v>236.046156</v>
      </c>
      <c r="V241" s="6">
        <f t="shared" si="388"/>
        <v>486.67943400000007</v>
      </c>
      <c r="W241" s="6">
        <f t="shared" si="388"/>
        <v>625.92014400000005</v>
      </c>
      <c r="X241" s="6">
        <f t="shared" si="388"/>
        <v>847.37917800000002</v>
      </c>
      <c r="Y241" s="6">
        <f t="shared" si="388"/>
        <v>34.478651999999997</v>
      </c>
      <c r="Z241" s="6">
        <f t="shared" si="388"/>
        <v>0</v>
      </c>
      <c r="AA241" s="6">
        <f t="shared" si="388"/>
        <v>10.608816000000001</v>
      </c>
      <c r="AB241" s="6">
        <f t="shared" si="388"/>
        <v>0</v>
      </c>
      <c r="AC241" s="67"/>
      <c r="AD241" s="55"/>
    </row>
    <row r="242" spans="1:30" s="52" customFormat="1">
      <c r="A242" s="96" t="s">
        <v>412</v>
      </c>
      <c r="B242" s="75">
        <f>318264.54/2</f>
        <v>159132.26999999999</v>
      </c>
      <c r="C242" s="198">
        <f t="shared" si="334"/>
        <v>13261.02</v>
      </c>
      <c r="D242" s="5"/>
      <c r="E242" s="5"/>
      <c r="F242" s="5"/>
      <c r="G242" s="5"/>
      <c r="H242" s="5">
        <v>7.6100000000000001E-2</v>
      </c>
      <c r="I242" s="5"/>
      <c r="J242" s="5"/>
      <c r="K242" s="5"/>
      <c r="L242" s="5"/>
      <c r="M242" s="5"/>
      <c r="N242" s="5">
        <v>0.80369999999999997</v>
      </c>
      <c r="O242" s="5"/>
      <c r="P242" s="5"/>
      <c r="Q242" s="5"/>
      <c r="R242" s="5"/>
      <c r="S242" s="5"/>
      <c r="T242" s="5"/>
      <c r="U242" s="5"/>
      <c r="V242" s="5">
        <v>0.1202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7"/>
      <c r="B243" s="74"/>
      <c r="C243" s="198"/>
      <c r="D243" s="6">
        <f t="shared" ref="D243" si="389">$C242*D242</f>
        <v>0</v>
      </c>
      <c r="E243" s="6">
        <f t="shared" ref="E243" si="390">$C242*E242</f>
        <v>0</v>
      </c>
      <c r="F243" s="6">
        <f t="shared" ref="F243:O243" si="391">$C242*F242</f>
        <v>0</v>
      </c>
      <c r="G243" s="6">
        <f t="shared" si="391"/>
        <v>0</v>
      </c>
      <c r="H243" s="6">
        <f t="shared" si="391"/>
        <v>1009.163622</v>
      </c>
      <c r="I243" s="6">
        <f t="shared" si="391"/>
        <v>0</v>
      </c>
      <c r="J243" s="6">
        <f t="shared" si="391"/>
        <v>0</v>
      </c>
      <c r="K243" s="6">
        <f t="shared" si="391"/>
        <v>0</v>
      </c>
      <c r="L243" s="6">
        <f t="shared" si="391"/>
        <v>0</v>
      </c>
      <c r="M243" s="6">
        <f t="shared" si="391"/>
        <v>0</v>
      </c>
      <c r="N243" s="6">
        <f t="shared" si="391"/>
        <v>10657.881773999999</v>
      </c>
      <c r="O243" s="6">
        <f t="shared" si="391"/>
        <v>0</v>
      </c>
      <c r="P243" s="6">
        <f t="shared" ref="P243" si="392">$C242*P242</f>
        <v>0</v>
      </c>
      <c r="Q243" s="6">
        <f t="shared" ref="Q243" si="393">$C242*Q242</f>
        <v>0</v>
      </c>
      <c r="R243" s="6">
        <f t="shared" ref="R243:AB243" si="394">$C242*R242</f>
        <v>0</v>
      </c>
      <c r="S243" s="6">
        <f t="shared" si="394"/>
        <v>0</v>
      </c>
      <c r="T243" s="6">
        <f t="shared" si="394"/>
        <v>0</v>
      </c>
      <c r="U243" s="6">
        <f t="shared" si="394"/>
        <v>0</v>
      </c>
      <c r="V243" s="6">
        <f t="shared" si="394"/>
        <v>1593.974604</v>
      </c>
      <c r="W243" s="6">
        <f t="shared" si="394"/>
        <v>0</v>
      </c>
      <c r="X243" s="6">
        <f t="shared" si="394"/>
        <v>0</v>
      </c>
      <c r="Y243" s="6">
        <f t="shared" si="394"/>
        <v>0</v>
      </c>
      <c r="Z243" s="6">
        <f t="shared" si="394"/>
        <v>0</v>
      </c>
      <c r="AA243" s="6">
        <f t="shared" si="394"/>
        <v>0</v>
      </c>
      <c r="AB243" s="6">
        <f t="shared" si="394"/>
        <v>0</v>
      </c>
      <c r="AC243" s="67"/>
      <c r="AD243" s="55"/>
    </row>
    <row r="244" spans="1:30" s="52" customFormat="1">
      <c r="A244" s="96" t="s">
        <v>66</v>
      </c>
      <c r="B244" s="75">
        <v>2392346.1800000002</v>
      </c>
      <c r="C244" s="198">
        <f t="shared" si="334"/>
        <v>199362.18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7"/>
      <c r="B245" s="84"/>
      <c r="C245" s="198"/>
      <c r="D245" s="6">
        <f t="shared" ref="D245" si="395">$C244*D244</f>
        <v>0</v>
      </c>
      <c r="E245" s="6">
        <f t="shared" ref="E245" si="396">$C244*E244</f>
        <v>0</v>
      </c>
      <c r="F245" s="6">
        <f t="shared" ref="F245:AB245" si="397">$C244*F244</f>
        <v>0</v>
      </c>
      <c r="G245" s="6">
        <f t="shared" si="397"/>
        <v>0</v>
      </c>
      <c r="H245" s="6">
        <f t="shared" si="397"/>
        <v>0</v>
      </c>
      <c r="I245" s="6">
        <f t="shared" si="397"/>
        <v>0</v>
      </c>
      <c r="J245" s="6">
        <f t="shared" si="397"/>
        <v>0</v>
      </c>
      <c r="K245" s="6">
        <f t="shared" si="397"/>
        <v>0</v>
      </c>
      <c r="L245" s="6">
        <f t="shared" si="397"/>
        <v>0</v>
      </c>
      <c r="M245" s="6">
        <f t="shared" si="397"/>
        <v>0</v>
      </c>
      <c r="N245" s="6">
        <f t="shared" si="397"/>
        <v>199362.18</v>
      </c>
      <c r="O245" s="6">
        <f t="shared" si="397"/>
        <v>0</v>
      </c>
      <c r="P245" s="6">
        <f t="shared" si="397"/>
        <v>0</v>
      </c>
      <c r="Q245" s="6">
        <f t="shared" si="397"/>
        <v>0</v>
      </c>
      <c r="R245" s="6">
        <f t="shared" si="397"/>
        <v>0</v>
      </c>
      <c r="S245" s="6">
        <f t="shared" si="397"/>
        <v>0</v>
      </c>
      <c r="T245" s="6">
        <f t="shared" si="397"/>
        <v>0</v>
      </c>
      <c r="U245" s="6">
        <f t="shared" si="397"/>
        <v>0</v>
      </c>
      <c r="V245" s="6">
        <f t="shared" si="397"/>
        <v>0</v>
      </c>
      <c r="W245" s="6">
        <f t="shared" si="397"/>
        <v>0</v>
      </c>
      <c r="X245" s="6">
        <f t="shared" si="397"/>
        <v>0</v>
      </c>
      <c r="Y245" s="6">
        <f t="shared" si="397"/>
        <v>0</v>
      </c>
      <c r="Z245" s="6">
        <f t="shared" si="397"/>
        <v>0</v>
      </c>
      <c r="AA245" s="6">
        <f t="shared" si="397"/>
        <v>0</v>
      </c>
      <c r="AB245" s="6">
        <f t="shared" si="397"/>
        <v>0</v>
      </c>
      <c r="AC245" s="67"/>
      <c r="AD245" s="55"/>
    </row>
    <row r="246" spans="1:30" s="52" customFormat="1">
      <c r="A246" s="96" t="s">
        <v>67</v>
      </c>
      <c r="B246" s="75">
        <v>614327.38</v>
      </c>
      <c r="C246" s="198">
        <f t="shared" si="334"/>
        <v>51193.95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v>1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7"/>
      <c r="B247" s="84"/>
      <c r="C247" s="198"/>
      <c r="D247" s="6">
        <f t="shared" ref="D247" si="398">$C246*D246</f>
        <v>0</v>
      </c>
      <c r="E247" s="6">
        <f t="shared" ref="E247" si="399">$C246*E246</f>
        <v>0</v>
      </c>
      <c r="F247" s="6">
        <f t="shared" ref="F247:AB247" si="400">$C246*F246</f>
        <v>0</v>
      </c>
      <c r="G247" s="6">
        <f t="shared" si="400"/>
        <v>0</v>
      </c>
      <c r="H247" s="6">
        <f t="shared" si="400"/>
        <v>0</v>
      </c>
      <c r="I247" s="6">
        <f t="shared" si="400"/>
        <v>0</v>
      </c>
      <c r="J247" s="6">
        <f t="shared" si="400"/>
        <v>0</v>
      </c>
      <c r="K247" s="6">
        <f t="shared" si="400"/>
        <v>0</v>
      </c>
      <c r="L247" s="6">
        <f t="shared" si="400"/>
        <v>0</v>
      </c>
      <c r="M247" s="6">
        <f t="shared" si="400"/>
        <v>0</v>
      </c>
      <c r="N247" s="6">
        <f t="shared" si="400"/>
        <v>51193.95</v>
      </c>
      <c r="O247" s="6">
        <f t="shared" si="400"/>
        <v>0</v>
      </c>
      <c r="P247" s="6">
        <f t="shared" si="400"/>
        <v>0</v>
      </c>
      <c r="Q247" s="6">
        <f t="shared" si="400"/>
        <v>0</v>
      </c>
      <c r="R247" s="6">
        <f t="shared" si="400"/>
        <v>0</v>
      </c>
      <c r="S247" s="6">
        <f t="shared" si="400"/>
        <v>0</v>
      </c>
      <c r="T247" s="6">
        <f t="shared" si="400"/>
        <v>0</v>
      </c>
      <c r="U247" s="6">
        <f t="shared" si="400"/>
        <v>0</v>
      </c>
      <c r="V247" s="6">
        <f t="shared" si="400"/>
        <v>0</v>
      </c>
      <c r="W247" s="6">
        <f t="shared" si="400"/>
        <v>0</v>
      </c>
      <c r="X247" s="6">
        <f t="shared" si="400"/>
        <v>0</v>
      </c>
      <c r="Y247" s="6">
        <f t="shared" si="400"/>
        <v>0</v>
      </c>
      <c r="Z247" s="6">
        <f t="shared" si="400"/>
        <v>0</v>
      </c>
      <c r="AA247" s="6">
        <f t="shared" si="400"/>
        <v>0</v>
      </c>
      <c r="AB247" s="6">
        <f t="shared" si="400"/>
        <v>0</v>
      </c>
      <c r="AC247" s="67"/>
      <c r="AD247" s="55"/>
    </row>
    <row r="248" spans="1:30" s="52" customFormat="1">
      <c r="A248" s="96" t="s">
        <v>68</v>
      </c>
      <c r="B248" s="75">
        <v>310218.90999999997</v>
      </c>
      <c r="C248" s="198">
        <f t="shared" si="334"/>
        <v>25851.58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v>1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7"/>
      <c r="B249" s="84"/>
      <c r="C249" s="198"/>
      <c r="D249" s="6">
        <f t="shared" ref="D249" si="401">$C248*D248</f>
        <v>0</v>
      </c>
      <c r="E249" s="6">
        <f t="shared" ref="E249" si="402">$C248*E248</f>
        <v>0</v>
      </c>
      <c r="F249" s="6">
        <f t="shared" ref="F249:AB249" si="403">$C248*F248</f>
        <v>0</v>
      </c>
      <c r="G249" s="6">
        <f t="shared" si="403"/>
        <v>0</v>
      </c>
      <c r="H249" s="6">
        <f t="shared" si="403"/>
        <v>0</v>
      </c>
      <c r="I249" s="6">
        <f t="shared" si="403"/>
        <v>0</v>
      </c>
      <c r="J249" s="6">
        <f t="shared" si="403"/>
        <v>0</v>
      </c>
      <c r="K249" s="6">
        <f t="shared" si="403"/>
        <v>0</v>
      </c>
      <c r="L249" s="6">
        <f t="shared" si="403"/>
        <v>0</v>
      </c>
      <c r="M249" s="6">
        <f t="shared" si="403"/>
        <v>0</v>
      </c>
      <c r="N249" s="6">
        <f t="shared" si="403"/>
        <v>25851.58</v>
      </c>
      <c r="O249" s="6">
        <f t="shared" si="403"/>
        <v>0</v>
      </c>
      <c r="P249" s="6">
        <f t="shared" si="403"/>
        <v>0</v>
      </c>
      <c r="Q249" s="6">
        <f t="shared" si="403"/>
        <v>0</v>
      </c>
      <c r="R249" s="6">
        <f t="shared" si="403"/>
        <v>0</v>
      </c>
      <c r="S249" s="6">
        <f t="shared" si="403"/>
        <v>0</v>
      </c>
      <c r="T249" s="6">
        <f t="shared" si="403"/>
        <v>0</v>
      </c>
      <c r="U249" s="6">
        <f t="shared" si="403"/>
        <v>0</v>
      </c>
      <c r="V249" s="6">
        <f t="shared" si="403"/>
        <v>0</v>
      </c>
      <c r="W249" s="6">
        <f t="shared" si="403"/>
        <v>0</v>
      </c>
      <c r="X249" s="6">
        <f t="shared" si="403"/>
        <v>0</v>
      </c>
      <c r="Y249" s="6">
        <f t="shared" si="403"/>
        <v>0</v>
      </c>
      <c r="Z249" s="6">
        <f t="shared" si="403"/>
        <v>0</v>
      </c>
      <c r="AA249" s="6">
        <f t="shared" si="403"/>
        <v>0</v>
      </c>
      <c r="AB249" s="6">
        <f t="shared" si="403"/>
        <v>0</v>
      </c>
      <c r="AC249" s="67"/>
      <c r="AD249" s="55"/>
    </row>
    <row r="250" spans="1:30" s="52" customFormat="1">
      <c r="A250" s="96" t="s">
        <v>69</v>
      </c>
      <c r="B250" s="75">
        <f>2119210.11/2</f>
        <v>1059605.0549999999</v>
      </c>
      <c r="C250" s="198">
        <f t="shared" si="334"/>
        <v>88300.42</v>
      </c>
      <c r="D250" s="38">
        <v>1.6500000000000001E-2</v>
      </c>
      <c r="E250" s="38">
        <v>0.1368</v>
      </c>
      <c r="F250" s="38">
        <v>5.7599999999999998E-2</v>
      </c>
      <c r="G250" s="38">
        <v>8.0399999999999999E-2</v>
      </c>
      <c r="H250" s="38">
        <v>4.1099999999999998E-2</v>
      </c>
      <c r="I250" s="38">
        <v>0.13389999999999999</v>
      </c>
      <c r="J250" s="38">
        <v>2.12E-2</v>
      </c>
      <c r="K250" s="38">
        <v>3.2500000000000001E-2</v>
      </c>
      <c r="L250" s="38">
        <v>1.7100000000000001E-2</v>
      </c>
      <c r="M250" s="38">
        <v>2.5999999999999999E-2</v>
      </c>
      <c r="N250" s="38">
        <v>0.13320000000000001</v>
      </c>
      <c r="O250" s="38">
        <v>1.89E-2</v>
      </c>
      <c r="P250" s="38">
        <v>0</v>
      </c>
      <c r="Q250" s="38">
        <v>3.8600000000000002E-2</v>
      </c>
      <c r="R250" s="38">
        <v>1.9E-2</v>
      </c>
      <c r="S250" s="38">
        <v>4.1999999999999997E-3</v>
      </c>
      <c r="T250" s="38">
        <v>5.3999999999999999E-2</v>
      </c>
      <c r="U250" s="38">
        <v>1.78E-2</v>
      </c>
      <c r="V250" s="38">
        <v>3.6700000000000003E-2</v>
      </c>
      <c r="W250" s="38">
        <v>4.7199999999999999E-2</v>
      </c>
      <c r="X250" s="38">
        <v>6.3899999999999998E-2</v>
      </c>
      <c r="Y250" s="38">
        <v>2.5999999999999999E-3</v>
      </c>
      <c r="Z250" s="5">
        <v>0</v>
      </c>
      <c r="AA250" s="5">
        <v>8.0000000000000004E-4</v>
      </c>
      <c r="AB250" s="5">
        <v>0</v>
      </c>
      <c r="AC250" s="67"/>
      <c r="AD250" s="55"/>
    </row>
    <row r="251" spans="1:30" s="52" customFormat="1">
      <c r="A251" s="97"/>
      <c r="B251" s="84"/>
      <c r="C251" s="198"/>
      <c r="D251" s="6">
        <f t="shared" ref="D251" si="404">$C250*D250</f>
        <v>1456.9569300000001</v>
      </c>
      <c r="E251" s="6">
        <f t="shared" ref="E251" si="405">$C250*E250</f>
        <v>12079.497456000001</v>
      </c>
      <c r="F251" s="6">
        <f t="shared" ref="F251:O251" si="406">$C250*F250</f>
        <v>5086.1041919999998</v>
      </c>
      <c r="G251" s="6">
        <f t="shared" si="406"/>
        <v>7099.3537679999999</v>
      </c>
      <c r="H251" s="6">
        <f t="shared" si="406"/>
        <v>3629.1472619999995</v>
      </c>
      <c r="I251" s="6">
        <f t="shared" si="406"/>
        <v>11823.426237999998</v>
      </c>
      <c r="J251" s="6">
        <f t="shared" si="406"/>
        <v>1871.9689040000001</v>
      </c>
      <c r="K251" s="6">
        <f t="shared" si="406"/>
        <v>2869.7636499999999</v>
      </c>
      <c r="L251" s="6">
        <f t="shared" si="406"/>
        <v>1509.9371820000001</v>
      </c>
      <c r="M251" s="6">
        <f t="shared" si="406"/>
        <v>2295.8109199999999</v>
      </c>
      <c r="N251" s="6">
        <f t="shared" si="406"/>
        <v>11761.615944000001</v>
      </c>
      <c r="O251" s="6">
        <f t="shared" si="406"/>
        <v>1668.8779380000001</v>
      </c>
      <c r="P251" s="6">
        <f t="shared" ref="P251" si="407">$C250*P250</f>
        <v>0</v>
      </c>
      <c r="Q251" s="6">
        <f t="shared" ref="Q251" si="408">$C250*Q250</f>
        <v>3408.3962120000001</v>
      </c>
      <c r="R251" s="6">
        <f t="shared" ref="R251:AB251" si="409">$C250*R250</f>
        <v>1677.7079799999999</v>
      </c>
      <c r="S251" s="6">
        <f t="shared" si="409"/>
        <v>370.86176399999999</v>
      </c>
      <c r="T251" s="6">
        <f t="shared" si="409"/>
        <v>4768.2226799999999</v>
      </c>
      <c r="U251" s="6">
        <f t="shared" si="409"/>
        <v>1571.747476</v>
      </c>
      <c r="V251" s="6">
        <f t="shared" si="409"/>
        <v>3240.6254140000001</v>
      </c>
      <c r="W251" s="6">
        <f t="shared" si="409"/>
        <v>4167.7798240000002</v>
      </c>
      <c r="X251" s="6">
        <f t="shared" si="409"/>
        <v>5642.3968379999997</v>
      </c>
      <c r="Y251" s="6">
        <f t="shared" si="409"/>
        <v>229.58109199999998</v>
      </c>
      <c r="Z251" s="6">
        <f t="shared" si="409"/>
        <v>0</v>
      </c>
      <c r="AA251" s="6">
        <f t="shared" si="409"/>
        <v>70.640336000000005</v>
      </c>
      <c r="AB251" s="6">
        <f t="shared" si="409"/>
        <v>0</v>
      </c>
      <c r="AC251" s="67"/>
      <c r="AD251" s="55"/>
    </row>
    <row r="252" spans="1:30" s="52" customFormat="1">
      <c r="A252" s="96" t="s">
        <v>413</v>
      </c>
      <c r="B252" s="75">
        <f>2119210.11/2</f>
        <v>1059605.0549999999</v>
      </c>
      <c r="C252" s="198">
        <f t="shared" si="334"/>
        <v>88300.42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7"/>
      <c r="B253" s="74"/>
      <c r="C253" s="198"/>
      <c r="D253" s="6">
        <f t="shared" ref="D253" si="410">$C252*D252</f>
        <v>0</v>
      </c>
      <c r="E253" s="6">
        <f t="shared" ref="E253" si="411">$C252*E252</f>
        <v>0</v>
      </c>
      <c r="F253" s="6">
        <f t="shared" ref="F253:O253" si="412">$C252*F252</f>
        <v>0</v>
      </c>
      <c r="G253" s="6">
        <f t="shared" si="412"/>
        <v>0</v>
      </c>
      <c r="H253" s="6">
        <f t="shared" si="412"/>
        <v>0</v>
      </c>
      <c r="I253" s="6">
        <f t="shared" si="412"/>
        <v>0</v>
      </c>
      <c r="J253" s="6">
        <f t="shared" si="412"/>
        <v>0</v>
      </c>
      <c r="K253" s="6">
        <f t="shared" si="412"/>
        <v>0</v>
      </c>
      <c r="L253" s="6">
        <f t="shared" si="412"/>
        <v>0</v>
      </c>
      <c r="M253" s="6">
        <f t="shared" si="412"/>
        <v>0</v>
      </c>
      <c r="N253" s="6">
        <f t="shared" si="412"/>
        <v>88300.42</v>
      </c>
      <c r="O253" s="6">
        <f t="shared" si="412"/>
        <v>0</v>
      </c>
      <c r="P253" s="6">
        <f t="shared" ref="P253" si="413">$C252*P252</f>
        <v>0</v>
      </c>
      <c r="Q253" s="6">
        <f t="shared" ref="Q253" si="414">$C252*Q252</f>
        <v>0</v>
      </c>
      <c r="R253" s="6">
        <f t="shared" ref="R253:AB253" si="415">$C252*R252</f>
        <v>0</v>
      </c>
      <c r="S253" s="6">
        <f t="shared" si="415"/>
        <v>0</v>
      </c>
      <c r="T253" s="6">
        <f t="shared" si="415"/>
        <v>0</v>
      </c>
      <c r="U253" s="6">
        <f t="shared" si="415"/>
        <v>0</v>
      </c>
      <c r="V253" s="6">
        <f t="shared" si="415"/>
        <v>0</v>
      </c>
      <c r="W253" s="6">
        <f t="shared" si="415"/>
        <v>0</v>
      </c>
      <c r="X253" s="6">
        <f t="shared" si="415"/>
        <v>0</v>
      </c>
      <c r="Y253" s="6">
        <f t="shared" si="415"/>
        <v>0</v>
      </c>
      <c r="Z253" s="6">
        <f t="shared" si="415"/>
        <v>0</v>
      </c>
      <c r="AA253" s="6">
        <f t="shared" si="415"/>
        <v>0</v>
      </c>
      <c r="AB253" s="6">
        <f t="shared" si="415"/>
        <v>0</v>
      </c>
      <c r="AC253" s="67"/>
      <c r="AD253" s="55"/>
    </row>
    <row r="254" spans="1:30" s="52" customFormat="1">
      <c r="A254" s="96" t="s">
        <v>70</v>
      </c>
      <c r="B254" s="75">
        <v>448608.58</v>
      </c>
      <c r="C254" s="198">
        <f t="shared" si="334"/>
        <v>37384.050000000003</v>
      </c>
      <c r="D254" s="5"/>
      <c r="E254" s="5"/>
      <c r="F254" s="5">
        <v>0.33689999999999998</v>
      </c>
      <c r="G254" s="5"/>
      <c r="H254" s="5">
        <v>0.12180000000000001</v>
      </c>
      <c r="I254" s="5"/>
      <c r="J254" s="5"/>
      <c r="K254" s="5"/>
      <c r="L254" s="5"/>
      <c r="M254" s="5"/>
      <c r="N254" s="5">
        <v>0.40079999999999999</v>
      </c>
      <c r="O254" s="5"/>
      <c r="P254" s="5"/>
      <c r="Q254" s="5"/>
      <c r="R254" s="5"/>
      <c r="S254" s="5"/>
      <c r="T254" s="5"/>
      <c r="U254" s="5"/>
      <c r="V254" s="5">
        <v>0.14050000000000001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7"/>
      <c r="B255" s="84"/>
      <c r="C255" s="198"/>
      <c r="D255" s="6">
        <f t="shared" ref="D255" si="416">$C254*D254</f>
        <v>0</v>
      </c>
      <c r="E255" s="6">
        <f t="shared" ref="E255" si="417">$C254*E254</f>
        <v>0</v>
      </c>
      <c r="F255" s="6">
        <f t="shared" ref="F255:AB255" si="418">$C254*F254</f>
        <v>12594.686444999999</v>
      </c>
      <c r="G255" s="6">
        <f t="shared" si="418"/>
        <v>0</v>
      </c>
      <c r="H255" s="6">
        <f t="shared" si="418"/>
        <v>4553.3772900000004</v>
      </c>
      <c r="I255" s="6">
        <f t="shared" si="418"/>
        <v>0</v>
      </c>
      <c r="J255" s="6">
        <f t="shared" si="418"/>
        <v>0</v>
      </c>
      <c r="K255" s="6">
        <f t="shared" si="418"/>
        <v>0</v>
      </c>
      <c r="L255" s="6">
        <f t="shared" si="418"/>
        <v>0</v>
      </c>
      <c r="M255" s="6">
        <f t="shared" si="418"/>
        <v>0</v>
      </c>
      <c r="N255" s="6">
        <f t="shared" si="418"/>
        <v>14983.527240000001</v>
      </c>
      <c r="O255" s="6">
        <f t="shared" si="418"/>
        <v>0</v>
      </c>
      <c r="P255" s="6">
        <f t="shared" si="418"/>
        <v>0</v>
      </c>
      <c r="Q255" s="6">
        <f t="shared" si="418"/>
        <v>0</v>
      </c>
      <c r="R255" s="6">
        <f t="shared" si="418"/>
        <v>0</v>
      </c>
      <c r="S255" s="6">
        <f t="shared" si="418"/>
        <v>0</v>
      </c>
      <c r="T255" s="6">
        <f t="shared" si="418"/>
        <v>0</v>
      </c>
      <c r="U255" s="6">
        <f t="shared" si="418"/>
        <v>0</v>
      </c>
      <c r="V255" s="6">
        <f t="shared" si="418"/>
        <v>5252.459025000001</v>
      </c>
      <c r="W255" s="6">
        <f t="shared" si="418"/>
        <v>0</v>
      </c>
      <c r="X255" s="6">
        <f t="shared" si="418"/>
        <v>0</v>
      </c>
      <c r="Y255" s="6">
        <f t="shared" si="418"/>
        <v>0</v>
      </c>
      <c r="Z255" s="6">
        <f t="shared" si="418"/>
        <v>0</v>
      </c>
      <c r="AA255" s="6">
        <f t="shared" si="418"/>
        <v>0</v>
      </c>
      <c r="AB255" s="6">
        <f t="shared" si="418"/>
        <v>0</v>
      </c>
      <c r="AC255" s="67"/>
      <c r="AD255" s="55"/>
    </row>
    <row r="256" spans="1:30" s="52" customFormat="1">
      <c r="A256" s="96" t="s">
        <v>71</v>
      </c>
      <c r="B256" s="75">
        <v>1936483.84</v>
      </c>
      <c r="C256" s="198">
        <f t="shared" si="334"/>
        <v>161373.65</v>
      </c>
      <c r="D256" s="5">
        <v>7.1000000000000004E-3</v>
      </c>
      <c r="E256" s="5"/>
      <c r="F256" s="5">
        <v>3.3599999999999998E-2</v>
      </c>
      <c r="G256" s="5"/>
      <c r="H256" s="5">
        <v>0.10929999999999999</v>
      </c>
      <c r="I256" s="5"/>
      <c r="J256" s="5"/>
      <c r="K256" s="5"/>
      <c r="L256" s="5"/>
      <c r="M256" s="5">
        <v>1.66E-2</v>
      </c>
      <c r="N256" s="5">
        <v>0.67379999999999995</v>
      </c>
      <c r="O256" s="5"/>
      <c r="P256" s="5"/>
      <c r="Q256" s="5"/>
      <c r="R256" s="5">
        <v>8.8999999999999999E-3</v>
      </c>
      <c r="S256" s="5"/>
      <c r="T256" s="5">
        <v>2.3300000000000001E-2</v>
      </c>
      <c r="U256" s="5"/>
      <c r="V256" s="5">
        <v>0.122</v>
      </c>
      <c r="W256" s="5">
        <v>5.4000000000000003E-3</v>
      </c>
      <c r="X256" s="5"/>
      <c r="Y256" s="5"/>
      <c r="Z256" s="5"/>
      <c r="AA256" s="5"/>
      <c r="AB256" s="5"/>
      <c r="AC256" s="67"/>
      <c r="AD256" s="55"/>
    </row>
    <row r="257" spans="1:30" s="52" customFormat="1">
      <c r="A257" s="97"/>
      <c r="B257" s="84"/>
      <c r="C257" s="198"/>
      <c r="D257" s="6">
        <f t="shared" ref="D257" si="419">$C256*D256</f>
        <v>1145.752915</v>
      </c>
      <c r="E257" s="6">
        <f t="shared" ref="E257" si="420">$C256*E256</f>
        <v>0</v>
      </c>
      <c r="F257" s="6">
        <f t="shared" ref="F257:AB257" si="421">$C256*F256</f>
        <v>5422.1546399999997</v>
      </c>
      <c r="G257" s="6">
        <f t="shared" si="421"/>
        <v>0</v>
      </c>
      <c r="H257" s="6">
        <f t="shared" si="421"/>
        <v>17638.139944999999</v>
      </c>
      <c r="I257" s="6">
        <f t="shared" si="421"/>
        <v>0</v>
      </c>
      <c r="J257" s="6">
        <f t="shared" si="421"/>
        <v>0</v>
      </c>
      <c r="K257" s="6">
        <f t="shared" si="421"/>
        <v>0</v>
      </c>
      <c r="L257" s="6">
        <f t="shared" si="421"/>
        <v>0</v>
      </c>
      <c r="M257" s="6">
        <f t="shared" si="421"/>
        <v>2678.8025899999998</v>
      </c>
      <c r="N257" s="6">
        <f t="shared" si="421"/>
        <v>108733.56536999998</v>
      </c>
      <c r="O257" s="6">
        <f t="shared" si="421"/>
        <v>0</v>
      </c>
      <c r="P257" s="6">
        <f t="shared" si="421"/>
        <v>0</v>
      </c>
      <c r="Q257" s="6">
        <f t="shared" si="421"/>
        <v>0</v>
      </c>
      <c r="R257" s="6">
        <f t="shared" si="421"/>
        <v>1436.2254849999999</v>
      </c>
      <c r="S257" s="6">
        <f t="shared" si="421"/>
        <v>0</v>
      </c>
      <c r="T257" s="6">
        <f t="shared" si="421"/>
        <v>3760.0060450000001</v>
      </c>
      <c r="U257" s="6">
        <f t="shared" si="421"/>
        <v>0</v>
      </c>
      <c r="V257" s="6">
        <f t="shared" si="421"/>
        <v>19687.585299999999</v>
      </c>
      <c r="W257" s="6">
        <f t="shared" si="421"/>
        <v>871.41771000000006</v>
      </c>
      <c r="X257" s="6">
        <f t="shared" si="421"/>
        <v>0</v>
      </c>
      <c r="Y257" s="6">
        <f t="shared" si="421"/>
        <v>0</v>
      </c>
      <c r="Z257" s="6">
        <f t="shared" si="421"/>
        <v>0</v>
      </c>
      <c r="AA257" s="6">
        <f t="shared" si="421"/>
        <v>0</v>
      </c>
      <c r="AB257" s="6">
        <f t="shared" si="421"/>
        <v>0</v>
      </c>
      <c r="AC257" s="67"/>
      <c r="AD257" s="55"/>
    </row>
    <row r="258" spans="1:30" s="52" customFormat="1">
      <c r="A258" s="96" t="s">
        <v>72</v>
      </c>
      <c r="B258" s="75">
        <v>313468.24</v>
      </c>
      <c r="C258" s="198">
        <f t="shared" si="334"/>
        <v>26122.35</v>
      </c>
      <c r="D258" s="5"/>
      <c r="E258" s="5"/>
      <c r="F258" s="5">
        <v>0.32700000000000001</v>
      </c>
      <c r="G258" s="5"/>
      <c r="H258" s="5">
        <v>7.0099999999999996E-2</v>
      </c>
      <c r="I258" s="5"/>
      <c r="J258" s="5"/>
      <c r="K258" s="5"/>
      <c r="L258" s="5"/>
      <c r="M258" s="5">
        <v>1.7999999999999999E-2</v>
      </c>
      <c r="N258" s="5">
        <v>0.50819999999999999</v>
      </c>
      <c r="O258" s="5"/>
      <c r="P258" s="5"/>
      <c r="Q258" s="5"/>
      <c r="R258" s="5"/>
      <c r="S258" s="5"/>
      <c r="T258" s="5"/>
      <c r="U258" s="5"/>
      <c r="V258" s="5">
        <v>7.6700000000000004E-2</v>
      </c>
      <c r="W258" s="5"/>
      <c r="X258" s="5"/>
      <c r="Y258" s="5"/>
      <c r="Z258" s="5"/>
      <c r="AA258" s="5"/>
      <c r="AB258" s="5"/>
      <c r="AC258" s="67"/>
      <c r="AD258" s="55"/>
    </row>
    <row r="259" spans="1:30" s="52" customFormat="1">
      <c r="A259" s="97"/>
      <c r="B259" s="84"/>
      <c r="C259" s="198"/>
      <c r="D259" s="6">
        <f t="shared" ref="D259" si="422">$C258*D258</f>
        <v>0</v>
      </c>
      <c r="E259" s="6">
        <f t="shared" ref="E259" si="423">$C258*E258</f>
        <v>0</v>
      </c>
      <c r="F259" s="6">
        <f t="shared" ref="F259:AB259" si="424">$C258*F258</f>
        <v>8542.0084499999994</v>
      </c>
      <c r="G259" s="6">
        <f t="shared" si="424"/>
        <v>0</v>
      </c>
      <c r="H259" s="6">
        <f t="shared" si="424"/>
        <v>1831.1767349999998</v>
      </c>
      <c r="I259" s="6">
        <f t="shared" si="424"/>
        <v>0</v>
      </c>
      <c r="J259" s="6">
        <f t="shared" si="424"/>
        <v>0</v>
      </c>
      <c r="K259" s="6">
        <f t="shared" si="424"/>
        <v>0</v>
      </c>
      <c r="L259" s="6">
        <f t="shared" si="424"/>
        <v>0</v>
      </c>
      <c r="M259" s="6">
        <f t="shared" si="424"/>
        <v>470.20229999999992</v>
      </c>
      <c r="N259" s="6">
        <f t="shared" si="424"/>
        <v>13275.378269999999</v>
      </c>
      <c r="O259" s="6">
        <f t="shared" si="424"/>
        <v>0</v>
      </c>
      <c r="P259" s="6">
        <f t="shared" si="424"/>
        <v>0</v>
      </c>
      <c r="Q259" s="6">
        <f t="shared" si="424"/>
        <v>0</v>
      </c>
      <c r="R259" s="6">
        <f t="shared" si="424"/>
        <v>0</v>
      </c>
      <c r="S259" s="6">
        <f t="shared" si="424"/>
        <v>0</v>
      </c>
      <c r="T259" s="6">
        <f t="shared" si="424"/>
        <v>0</v>
      </c>
      <c r="U259" s="6">
        <f t="shared" si="424"/>
        <v>0</v>
      </c>
      <c r="V259" s="6">
        <f t="shared" si="424"/>
        <v>2003.584245</v>
      </c>
      <c r="W259" s="6">
        <f t="shared" si="424"/>
        <v>0</v>
      </c>
      <c r="X259" s="6">
        <f t="shared" si="424"/>
        <v>0</v>
      </c>
      <c r="Y259" s="6">
        <f t="shared" si="424"/>
        <v>0</v>
      </c>
      <c r="Z259" s="6">
        <f t="shared" si="424"/>
        <v>0</v>
      </c>
      <c r="AA259" s="6">
        <f t="shared" si="424"/>
        <v>0</v>
      </c>
      <c r="AB259" s="6">
        <f t="shared" si="424"/>
        <v>0</v>
      </c>
      <c r="AC259" s="67"/>
      <c r="AD259" s="55"/>
    </row>
    <row r="260" spans="1:30" s="52" customFormat="1">
      <c r="A260" s="96" t="s">
        <v>73</v>
      </c>
      <c r="B260" s="75">
        <v>146358.07</v>
      </c>
      <c r="C260" s="198">
        <f t="shared" si="334"/>
        <v>12196.51</v>
      </c>
      <c r="D260" s="5"/>
      <c r="E260" s="5"/>
      <c r="F260" s="5">
        <v>3.0999999999999999E-3</v>
      </c>
      <c r="G260" s="5"/>
      <c r="H260" s="5">
        <v>3.0099999999999998E-2</v>
      </c>
      <c r="I260" s="5"/>
      <c r="J260" s="5"/>
      <c r="K260" s="5"/>
      <c r="L260" s="5"/>
      <c r="M260" s="5">
        <v>4.0000000000000002E-4</v>
      </c>
      <c r="N260" s="5">
        <v>0.92749999999999999</v>
      </c>
      <c r="O260" s="5"/>
      <c r="P260" s="5"/>
      <c r="Q260" s="5"/>
      <c r="R260" s="5">
        <v>2.9999999999999997E-4</v>
      </c>
      <c r="S260" s="5"/>
      <c r="T260" s="5"/>
      <c r="U260" s="5"/>
      <c r="V260" s="5">
        <v>3.8600000000000002E-2</v>
      </c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7"/>
      <c r="B261" s="84"/>
      <c r="C261" s="198"/>
      <c r="D261" s="6">
        <f t="shared" ref="D261" si="425">$C260*D260</f>
        <v>0</v>
      </c>
      <c r="E261" s="6">
        <f t="shared" ref="E261" si="426">$C260*E260</f>
        <v>0</v>
      </c>
      <c r="F261" s="6">
        <f t="shared" ref="F261:AB261" si="427">$C260*F260</f>
        <v>37.809181000000002</v>
      </c>
      <c r="G261" s="6">
        <f t="shared" si="427"/>
        <v>0</v>
      </c>
      <c r="H261" s="6">
        <f t="shared" si="427"/>
        <v>367.11495099999996</v>
      </c>
      <c r="I261" s="6">
        <f t="shared" si="427"/>
        <v>0</v>
      </c>
      <c r="J261" s="6">
        <f t="shared" si="427"/>
        <v>0</v>
      </c>
      <c r="K261" s="6">
        <f t="shared" si="427"/>
        <v>0</v>
      </c>
      <c r="L261" s="6">
        <f t="shared" si="427"/>
        <v>0</v>
      </c>
      <c r="M261" s="6">
        <f t="shared" si="427"/>
        <v>4.8786040000000002</v>
      </c>
      <c r="N261" s="6">
        <f t="shared" si="427"/>
        <v>11312.263025</v>
      </c>
      <c r="O261" s="6">
        <f t="shared" si="427"/>
        <v>0</v>
      </c>
      <c r="P261" s="6">
        <f t="shared" si="427"/>
        <v>0</v>
      </c>
      <c r="Q261" s="6">
        <f t="shared" si="427"/>
        <v>0</v>
      </c>
      <c r="R261" s="6">
        <f t="shared" si="427"/>
        <v>3.6589529999999999</v>
      </c>
      <c r="S261" s="6">
        <f t="shared" si="427"/>
        <v>0</v>
      </c>
      <c r="T261" s="6">
        <f t="shared" si="427"/>
        <v>0</v>
      </c>
      <c r="U261" s="6">
        <f t="shared" si="427"/>
        <v>0</v>
      </c>
      <c r="V261" s="6">
        <f t="shared" si="427"/>
        <v>470.78528600000004</v>
      </c>
      <c r="W261" s="6">
        <f t="shared" si="427"/>
        <v>0</v>
      </c>
      <c r="X261" s="6">
        <f t="shared" si="427"/>
        <v>0</v>
      </c>
      <c r="Y261" s="6">
        <f t="shared" si="427"/>
        <v>0</v>
      </c>
      <c r="Z261" s="6">
        <f t="shared" si="427"/>
        <v>0</v>
      </c>
      <c r="AA261" s="6">
        <f t="shared" si="427"/>
        <v>0</v>
      </c>
      <c r="AB261" s="6">
        <f t="shared" si="427"/>
        <v>0</v>
      </c>
      <c r="AC261" s="67"/>
      <c r="AD261" s="55"/>
    </row>
    <row r="262" spans="1:30" s="52" customFormat="1">
      <c r="A262" s="96" t="s">
        <v>74</v>
      </c>
      <c r="B262" s="75">
        <v>1396487.41</v>
      </c>
      <c r="C262" s="198">
        <f t="shared" si="334"/>
        <v>116373.95</v>
      </c>
      <c r="D262" s="5"/>
      <c r="E262" s="5"/>
      <c r="F262" s="5">
        <v>3.0999999999999999E-3</v>
      </c>
      <c r="G262" s="5"/>
      <c r="H262" s="5">
        <v>3.0099999999999998E-2</v>
      </c>
      <c r="I262" s="5"/>
      <c r="J262" s="5"/>
      <c r="K262" s="5"/>
      <c r="L262" s="5"/>
      <c r="M262" s="5">
        <v>4.0000000000000002E-4</v>
      </c>
      <c r="N262" s="5">
        <v>0.92749999999999999</v>
      </c>
      <c r="O262" s="5"/>
      <c r="P262" s="5"/>
      <c r="Q262" s="5"/>
      <c r="R262" s="5">
        <v>2.9999999999999997E-4</v>
      </c>
      <c r="S262" s="5"/>
      <c r="T262" s="5"/>
      <c r="U262" s="5"/>
      <c r="V262" s="5">
        <v>3.8600000000000002E-2</v>
      </c>
      <c r="W262" s="5"/>
      <c r="X262" s="5"/>
      <c r="Y262" s="5"/>
      <c r="Z262" s="5"/>
      <c r="AA262" s="5"/>
      <c r="AB262" s="5"/>
      <c r="AC262" s="67"/>
      <c r="AD262" s="55"/>
    </row>
    <row r="263" spans="1:30" s="52" customFormat="1">
      <c r="A263" s="97"/>
      <c r="B263" s="84"/>
      <c r="C263" s="198"/>
      <c r="D263" s="6">
        <f t="shared" ref="D263" si="428">$C262*D262</f>
        <v>0</v>
      </c>
      <c r="E263" s="6">
        <f t="shared" ref="E263" si="429">$C262*E262</f>
        <v>0</v>
      </c>
      <c r="F263" s="6">
        <f>$C262*F262</f>
        <v>360.75924499999996</v>
      </c>
      <c r="G263" s="6">
        <f t="shared" ref="G263:AB263" si="430">$C262*G262</f>
        <v>0</v>
      </c>
      <c r="H263" s="6">
        <f t="shared" si="430"/>
        <v>3502.8558949999997</v>
      </c>
      <c r="I263" s="6">
        <f t="shared" si="430"/>
        <v>0</v>
      </c>
      <c r="J263" s="6">
        <f t="shared" si="430"/>
        <v>0</v>
      </c>
      <c r="K263" s="6">
        <f t="shared" si="430"/>
        <v>0</v>
      </c>
      <c r="L263" s="6">
        <f t="shared" si="430"/>
        <v>0</v>
      </c>
      <c r="M263" s="6">
        <f t="shared" si="430"/>
        <v>46.549579999999999</v>
      </c>
      <c r="N263" s="6">
        <f t="shared" si="430"/>
        <v>107936.83862499999</v>
      </c>
      <c r="O263" s="6">
        <f t="shared" si="430"/>
        <v>0</v>
      </c>
      <c r="P263" s="6">
        <f t="shared" si="430"/>
        <v>0</v>
      </c>
      <c r="Q263" s="6">
        <f t="shared" si="430"/>
        <v>0</v>
      </c>
      <c r="R263" s="6">
        <f t="shared" si="430"/>
        <v>34.912184999999994</v>
      </c>
      <c r="S263" s="6">
        <f t="shared" si="430"/>
        <v>0</v>
      </c>
      <c r="T263" s="6">
        <f t="shared" si="430"/>
        <v>0</v>
      </c>
      <c r="U263" s="6">
        <f t="shared" si="430"/>
        <v>0</v>
      </c>
      <c r="V263" s="6">
        <f t="shared" si="430"/>
        <v>4492.0344700000005</v>
      </c>
      <c r="W263" s="6">
        <f t="shared" si="430"/>
        <v>0</v>
      </c>
      <c r="X263" s="6">
        <f t="shared" si="430"/>
        <v>0</v>
      </c>
      <c r="Y263" s="6">
        <f t="shared" si="430"/>
        <v>0</v>
      </c>
      <c r="Z263" s="6">
        <f t="shared" si="430"/>
        <v>0</v>
      </c>
      <c r="AA263" s="6">
        <f t="shared" si="430"/>
        <v>0</v>
      </c>
      <c r="AB263" s="6">
        <f t="shared" si="430"/>
        <v>0</v>
      </c>
      <c r="AC263" s="67"/>
      <c r="AD263" s="55"/>
    </row>
    <row r="264" spans="1:30" s="52" customFormat="1">
      <c r="A264" s="96" t="s">
        <v>75</v>
      </c>
      <c r="B264" s="75">
        <v>326244.27</v>
      </c>
      <c r="C264" s="198">
        <f t="shared" si="334"/>
        <v>27187.02</v>
      </c>
      <c r="D264" s="5"/>
      <c r="E264" s="5"/>
      <c r="F264" s="5">
        <v>3.0999999999999999E-3</v>
      </c>
      <c r="G264" s="5"/>
      <c r="H264" s="5">
        <v>3.0099999999999998E-2</v>
      </c>
      <c r="I264" s="5"/>
      <c r="J264" s="5"/>
      <c r="K264" s="5"/>
      <c r="L264" s="5"/>
      <c r="M264" s="5">
        <v>4.0000000000000002E-4</v>
      </c>
      <c r="N264" s="5">
        <v>0.92749999999999999</v>
      </c>
      <c r="O264" s="5"/>
      <c r="P264" s="5"/>
      <c r="Q264" s="5"/>
      <c r="R264" s="5">
        <v>2.9999999999999997E-4</v>
      </c>
      <c r="S264" s="5"/>
      <c r="T264" s="5"/>
      <c r="U264" s="5"/>
      <c r="V264" s="5">
        <v>3.8600000000000002E-2</v>
      </c>
      <c r="W264" s="5"/>
      <c r="X264" s="5"/>
      <c r="Y264" s="5"/>
      <c r="Z264" s="5"/>
      <c r="AA264" s="5"/>
      <c r="AB264" s="5"/>
      <c r="AC264" s="67"/>
      <c r="AD264" s="55"/>
    </row>
    <row r="265" spans="1:30" s="52" customFormat="1">
      <c r="A265" s="97"/>
      <c r="B265" s="84"/>
      <c r="C265" s="198"/>
      <c r="D265" s="6">
        <f t="shared" ref="D265" si="431">$C264*D264</f>
        <v>0</v>
      </c>
      <c r="E265" s="6">
        <f t="shared" ref="E265" si="432">$C264*E264</f>
        <v>0</v>
      </c>
      <c r="F265" s="6">
        <f t="shared" ref="F265:AB265" si="433">$C264*F264</f>
        <v>84.279762000000005</v>
      </c>
      <c r="G265" s="6">
        <f t="shared" si="433"/>
        <v>0</v>
      </c>
      <c r="H265" s="6">
        <f t="shared" si="433"/>
        <v>818.32930199999998</v>
      </c>
      <c r="I265" s="6">
        <f t="shared" si="433"/>
        <v>0</v>
      </c>
      <c r="J265" s="6">
        <f t="shared" si="433"/>
        <v>0</v>
      </c>
      <c r="K265" s="6">
        <f t="shared" si="433"/>
        <v>0</v>
      </c>
      <c r="L265" s="6">
        <f t="shared" si="433"/>
        <v>0</v>
      </c>
      <c r="M265" s="6">
        <f t="shared" si="433"/>
        <v>10.874808000000002</v>
      </c>
      <c r="N265" s="6">
        <f t="shared" si="433"/>
        <v>25215.961050000002</v>
      </c>
      <c r="O265" s="6">
        <f t="shared" si="433"/>
        <v>0</v>
      </c>
      <c r="P265" s="6">
        <f t="shared" si="433"/>
        <v>0</v>
      </c>
      <c r="Q265" s="6">
        <f t="shared" si="433"/>
        <v>0</v>
      </c>
      <c r="R265" s="6">
        <f t="shared" si="433"/>
        <v>8.1561059999999994</v>
      </c>
      <c r="S265" s="6">
        <f t="shared" si="433"/>
        <v>0</v>
      </c>
      <c r="T265" s="6">
        <f t="shared" si="433"/>
        <v>0</v>
      </c>
      <c r="U265" s="6">
        <f t="shared" si="433"/>
        <v>0</v>
      </c>
      <c r="V265" s="6">
        <f t="shared" si="433"/>
        <v>1049.4189720000002</v>
      </c>
      <c r="W265" s="6">
        <f t="shared" si="433"/>
        <v>0</v>
      </c>
      <c r="X265" s="6">
        <f t="shared" si="433"/>
        <v>0</v>
      </c>
      <c r="Y265" s="6">
        <f t="shared" si="433"/>
        <v>0</v>
      </c>
      <c r="Z265" s="6">
        <f t="shared" si="433"/>
        <v>0</v>
      </c>
      <c r="AA265" s="6">
        <f t="shared" si="433"/>
        <v>0</v>
      </c>
      <c r="AB265" s="6">
        <f t="shared" si="433"/>
        <v>0</v>
      </c>
      <c r="AC265" s="67"/>
      <c r="AD265" s="55"/>
    </row>
    <row r="266" spans="1:30" s="52" customFormat="1">
      <c r="A266" s="96" t="s">
        <v>76</v>
      </c>
      <c r="B266" s="75">
        <f>71451.54/2</f>
        <v>35725.769999999997</v>
      </c>
      <c r="C266" s="198">
        <f t="shared" si="334"/>
        <v>2977.15</v>
      </c>
      <c r="D266" s="38">
        <v>1.6500000000000001E-2</v>
      </c>
      <c r="E266" s="38">
        <v>0.1368</v>
      </c>
      <c r="F266" s="38">
        <v>5.7599999999999998E-2</v>
      </c>
      <c r="G266" s="38">
        <v>8.0399999999999999E-2</v>
      </c>
      <c r="H266" s="38">
        <v>4.1099999999999998E-2</v>
      </c>
      <c r="I266" s="38">
        <v>0.13389999999999999</v>
      </c>
      <c r="J266" s="38">
        <v>2.12E-2</v>
      </c>
      <c r="K266" s="38">
        <v>3.2500000000000001E-2</v>
      </c>
      <c r="L266" s="38">
        <v>1.7100000000000001E-2</v>
      </c>
      <c r="M266" s="38">
        <v>2.5999999999999999E-2</v>
      </c>
      <c r="N266" s="38">
        <v>0.13320000000000001</v>
      </c>
      <c r="O266" s="38">
        <v>1.89E-2</v>
      </c>
      <c r="P266" s="38">
        <v>0</v>
      </c>
      <c r="Q266" s="38">
        <v>3.8600000000000002E-2</v>
      </c>
      <c r="R266" s="38">
        <v>1.9E-2</v>
      </c>
      <c r="S266" s="38">
        <v>4.1999999999999997E-3</v>
      </c>
      <c r="T266" s="38">
        <v>5.3999999999999999E-2</v>
      </c>
      <c r="U266" s="38">
        <v>1.78E-2</v>
      </c>
      <c r="V266" s="38">
        <v>3.6700000000000003E-2</v>
      </c>
      <c r="W266" s="38">
        <v>4.7199999999999999E-2</v>
      </c>
      <c r="X266" s="38">
        <v>6.3899999999999998E-2</v>
      </c>
      <c r="Y266" s="38">
        <v>2.5999999999999999E-3</v>
      </c>
      <c r="Z266" s="5">
        <v>0</v>
      </c>
      <c r="AA266" s="5">
        <v>8.0000000000000004E-4</v>
      </c>
      <c r="AB266" s="5">
        <v>0</v>
      </c>
      <c r="AC266" s="67"/>
      <c r="AD266" s="55"/>
    </row>
    <row r="267" spans="1:30" s="52" customFormat="1">
      <c r="A267" s="97"/>
      <c r="B267" s="84"/>
      <c r="C267" s="198"/>
      <c r="D267" s="6">
        <f t="shared" ref="D267" si="434">$C266*D266</f>
        <v>49.122975000000004</v>
      </c>
      <c r="E267" s="6">
        <f t="shared" ref="E267" si="435">$C266*E266</f>
        <v>407.27412000000004</v>
      </c>
      <c r="F267" s="6">
        <f t="shared" ref="F267:O267" si="436">$C266*F266</f>
        <v>171.48383999999999</v>
      </c>
      <c r="G267" s="6">
        <f t="shared" si="436"/>
        <v>239.36286000000001</v>
      </c>
      <c r="H267" s="6">
        <f t="shared" si="436"/>
        <v>122.36086499999999</v>
      </c>
      <c r="I267" s="6">
        <f t="shared" si="436"/>
        <v>398.64038499999998</v>
      </c>
      <c r="J267" s="6">
        <f t="shared" si="436"/>
        <v>63.115580000000001</v>
      </c>
      <c r="K267" s="6">
        <f t="shared" si="436"/>
        <v>96.75737500000001</v>
      </c>
      <c r="L267" s="6">
        <f t="shared" si="436"/>
        <v>50.909265000000005</v>
      </c>
      <c r="M267" s="6">
        <f t="shared" si="436"/>
        <v>77.405900000000003</v>
      </c>
      <c r="N267" s="6">
        <f t="shared" si="436"/>
        <v>396.55638000000005</v>
      </c>
      <c r="O267" s="6">
        <f t="shared" si="436"/>
        <v>56.268135000000001</v>
      </c>
      <c r="P267" s="6">
        <f t="shared" ref="P267" si="437">$C266*P266</f>
        <v>0</v>
      </c>
      <c r="Q267" s="6">
        <f t="shared" ref="Q267" si="438">$C266*Q266</f>
        <v>114.91799000000002</v>
      </c>
      <c r="R267" s="6">
        <f t="shared" ref="R267:AB267" si="439">$C266*R266</f>
        <v>56.565849999999998</v>
      </c>
      <c r="S267" s="6">
        <f t="shared" si="439"/>
        <v>12.50403</v>
      </c>
      <c r="T267" s="6">
        <f t="shared" si="439"/>
        <v>160.76609999999999</v>
      </c>
      <c r="U267" s="6">
        <f t="shared" si="439"/>
        <v>52.993270000000003</v>
      </c>
      <c r="V267" s="6">
        <f t="shared" si="439"/>
        <v>109.26140500000001</v>
      </c>
      <c r="W267" s="6">
        <f t="shared" si="439"/>
        <v>140.52148</v>
      </c>
      <c r="X267" s="6">
        <f t="shared" si="439"/>
        <v>190.23988500000002</v>
      </c>
      <c r="Y267" s="6">
        <f t="shared" si="439"/>
        <v>7.7405900000000001</v>
      </c>
      <c r="Z267" s="6">
        <f t="shared" si="439"/>
        <v>0</v>
      </c>
      <c r="AA267" s="6">
        <f t="shared" si="439"/>
        <v>2.3817200000000001</v>
      </c>
      <c r="AB267" s="6">
        <f t="shared" si="439"/>
        <v>0</v>
      </c>
      <c r="AC267" s="67"/>
      <c r="AD267" s="55"/>
    </row>
    <row r="268" spans="1:30" s="52" customFormat="1">
      <c r="A268" s="96" t="s">
        <v>414</v>
      </c>
      <c r="B268" s="75">
        <f>71451.54/2</f>
        <v>35725.769999999997</v>
      </c>
      <c r="C268" s="198">
        <f t="shared" si="334"/>
        <v>2977.15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v>1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7"/>
      <c r="AD268" s="55"/>
    </row>
    <row r="269" spans="1:30" s="52" customFormat="1">
      <c r="A269" s="97"/>
      <c r="B269" s="74"/>
      <c r="C269" s="198"/>
      <c r="D269" s="6">
        <f t="shared" ref="D269" si="440">$C268*D268</f>
        <v>0</v>
      </c>
      <c r="E269" s="6">
        <f t="shared" ref="E269" si="441">$C268*E268</f>
        <v>0</v>
      </c>
      <c r="F269" s="6">
        <f t="shared" ref="F269:O269" si="442">$C268*F268</f>
        <v>0</v>
      </c>
      <c r="G269" s="6">
        <f t="shared" si="442"/>
        <v>0</v>
      </c>
      <c r="H269" s="6">
        <f t="shared" si="442"/>
        <v>0</v>
      </c>
      <c r="I269" s="6">
        <f t="shared" si="442"/>
        <v>0</v>
      </c>
      <c r="J269" s="6">
        <f t="shared" si="442"/>
        <v>0</v>
      </c>
      <c r="K269" s="6">
        <f t="shared" si="442"/>
        <v>0</v>
      </c>
      <c r="L269" s="6">
        <f t="shared" si="442"/>
        <v>0</v>
      </c>
      <c r="M269" s="6">
        <f t="shared" si="442"/>
        <v>0</v>
      </c>
      <c r="N269" s="6">
        <f t="shared" si="442"/>
        <v>2977.15</v>
      </c>
      <c r="O269" s="6">
        <f t="shared" si="442"/>
        <v>0</v>
      </c>
      <c r="P269" s="6">
        <f t="shared" ref="P269" si="443">$C268*P268</f>
        <v>0</v>
      </c>
      <c r="Q269" s="6">
        <f t="shared" ref="Q269" si="444">$C268*Q268</f>
        <v>0</v>
      </c>
      <c r="R269" s="6">
        <f t="shared" ref="R269:AB269" si="445">$C268*R268</f>
        <v>0</v>
      </c>
      <c r="S269" s="6">
        <f t="shared" si="445"/>
        <v>0</v>
      </c>
      <c r="T269" s="6">
        <f t="shared" si="445"/>
        <v>0</v>
      </c>
      <c r="U269" s="6">
        <f t="shared" si="445"/>
        <v>0</v>
      </c>
      <c r="V269" s="6">
        <f t="shared" si="445"/>
        <v>0</v>
      </c>
      <c r="W269" s="6">
        <f t="shared" si="445"/>
        <v>0</v>
      </c>
      <c r="X269" s="6">
        <f t="shared" si="445"/>
        <v>0</v>
      </c>
      <c r="Y269" s="6">
        <f t="shared" si="445"/>
        <v>0</v>
      </c>
      <c r="Z269" s="6">
        <f t="shared" si="445"/>
        <v>0</v>
      </c>
      <c r="AA269" s="6">
        <f t="shared" si="445"/>
        <v>0</v>
      </c>
      <c r="AB269" s="6">
        <f t="shared" si="445"/>
        <v>0</v>
      </c>
      <c r="AC269" s="67"/>
      <c r="AD269" s="55"/>
    </row>
    <row r="270" spans="1:30" s="52" customFormat="1">
      <c r="A270" s="96" t="s">
        <v>77</v>
      </c>
      <c r="B270" s="75">
        <v>576493.51</v>
      </c>
      <c r="C270" s="198">
        <f t="shared" si="334"/>
        <v>48041.13</v>
      </c>
      <c r="D270" s="5"/>
      <c r="E270" s="5"/>
      <c r="F270" s="5">
        <v>0.19789999999999999</v>
      </c>
      <c r="G270" s="5"/>
      <c r="H270" s="5"/>
      <c r="I270" s="5"/>
      <c r="J270" s="5"/>
      <c r="K270" s="5"/>
      <c r="L270" s="5"/>
      <c r="M270" s="5"/>
      <c r="N270" s="5">
        <v>0.76180000000000003</v>
      </c>
      <c r="O270" s="5"/>
      <c r="P270" s="5"/>
      <c r="Q270" s="5"/>
      <c r="R270" s="5"/>
      <c r="S270" s="5"/>
      <c r="T270" s="5"/>
      <c r="U270" s="5"/>
      <c r="V270" s="5">
        <v>4.0300000000000002E-2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7"/>
      <c r="B271" s="84"/>
      <c r="C271" s="198"/>
      <c r="D271" s="6">
        <f t="shared" ref="D271" si="446">$C270*D270</f>
        <v>0</v>
      </c>
      <c r="E271" s="6">
        <f t="shared" ref="E271" si="447">$C270*E270</f>
        <v>0</v>
      </c>
      <c r="F271" s="6">
        <f t="shared" ref="F271:AB271" si="448">$C270*F270</f>
        <v>9507.3396269999994</v>
      </c>
      <c r="G271" s="6">
        <f t="shared" si="448"/>
        <v>0</v>
      </c>
      <c r="H271" s="6">
        <f t="shared" si="448"/>
        <v>0</v>
      </c>
      <c r="I271" s="6">
        <f t="shared" si="448"/>
        <v>0</v>
      </c>
      <c r="J271" s="6">
        <f t="shared" si="448"/>
        <v>0</v>
      </c>
      <c r="K271" s="6">
        <f t="shared" si="448"/>
        <v>0</v>
      </c>
      <c r="L271" s="6">
        <f t="shared" si="448"/>
        <v>0</v>
      </c>
      <c r="M271" s="6">
        <f t="shared" si="448"/>
        <v>0</v>
      </c>
      <c r="N271" s="6">
        <f t="shared" si="448"/>
        <v>36597.732834000002</v>
      </c>
      <c r="O271" s="6">
        <f t="shared" si="448"/>
        <v>0</v>
      </c>
      <c r="P271" s="6">
        <f t="shared" si="448"/>
        <v>0</v>
      </c>
      <c r="Q271" s="6">
        <f t="shared" si="448"/>
        <v>0</v>
      </c>
      <c r="R271" s="6">
        <f t="shared" si="448"/>
        <v>0</v>
      </c>
      <c r="S271" s="6">
        <f t="shared" si="448"/>
        <v>0</v>
      </c>
      <c r="T271" s="6">
        <f t="shared" si="448"/>
        <v>0</v>
      </c>
      <c r="U271" s="6">
        <f t="shared" si="448"/>
        <v>0</v>
      </c>
      <c r="V271" s="6">
        <f t="shared" si="448"/>
        <v>1936.0575389999999</v>
      </c>
      <c r="W271" s="6">
        <f t="shared" si="448"/>
        <v>0</v>
      </c>
      <c r="X271" s="6">
        <f t="shared" si="448"/>
        <v>0</v>
      </c>
      <c r="Y271" s="6">
        <f t="shared" si="448"/>
        <v>0</v>
      </c>
      <c r="Z271" s="6">
        <f t="shared" si="448"/>
        <v>0</v>
      </c>
      <c r="AA271" s="6">
        <f t="shared" si="448"/>
        <v>0</v>
      </c>
      <c r="AB271" s="6">
        <f t="shared" si="448"/>
        <v>0</v>
      </c>
      <c r="AC271" s="67"/>
      <c r="AD271" s="55"/>
    </row>
    <row r="272" spans="1:30" s="52" customFormat="1">
      <c r="A272" s="96" t="s">
        <v>78</v>
      </c>
      <c r="B272" s="75">
        <v>4150732.37</v>
      </c>
      <c r="C272" s="198">
        <f t="shared" si="334"/>
        <v>345894.36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v>1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7"/>
      <c r="AD272" s="55"/>
    </row>
    <row r="273" spans="1:30" s="52" customFormat="1">
      <c r="A273" s="97"/>
      <c r="B273" s="84"/>
      <c r="C273" s="198"/>
      <c r="D273" s="6">
        <f t="shared" ref="D273" si="449">$C272*D272</f>
        <v>0</v>
      </c>
      <c r="E273" s="6">
        <f t="shared" ref="E273" si="450">$C272*E272</f>
        <v>0</v>
      </c>
      <c r="F273" s="6">
        <f t="shared" ref="F273:AB273" si="451">$C272*F272</f>
        <v>0</v>
      </c>
      <c r="G273" s="6">
        <f t="shared" si="451"/>
        <v>0</v>
      </c>
      <c r="H273" s="6">
        <f t="shared" si="451"/>
        <v>0</v>
      </c>
      <c r="I273" s="6">
        <f t="shared" si="451"/>
        <v>0</v>
      </c>
      <c r="J273" s="6">
        <f t="shared" si="451"/>
        <v>0</v>
      </c>
      <c r="K273" s="6">
        <f t="shared" si="451"/>
        <v>0</v>
      </c>
      <c r="L273" s="6">
        <f t="shared" si="451"/>
        <v>0</v>
      </c>
      <c r="M273" s="6">
        <f t="shared" si="451"/>
        <v>0</v>
      </c>
      <c r="N273" s="6">
        <f t="shared" si="451"/>
        <v>345894.36</v>
      </c>
      <c r="O273" s="6">
        <f t="shared" si="451"/>
        <v>0</v>
      </c>
      <c r="P273" s="6">
        <f t="shared" si="451"/>
        <v>0</v>
      </c>
      <c r="Q273" s="6">
        <f t="shared" si="451"/>
        <v>0</v>
      </c>
      <c r="R273" s="6">
        <f t="shared" si="451"/>
        <v>0</v>
      </c>
      <c r="S273" s="6">
        <f t="shared" si="451"/>
        <v>0</v>
      </c>
      <c r="T273" s="6">
        <f t="shared" si="451"/>
        <v>0</v>
      </c>
      <c r="U273" s="6">
        <f t="shared" si="451"/>
        <v>0</v>
      </c>
      <c r="V273" s="6">
        <f t="shared" si="451"/>
        <v>0</v>
      </c>
      <c r="W273" s="6">
        <f t="shared" si="451"/>
        <v>0</v>
      </c>
      <c r="X273" s="6">
        <f t="shared" si="451"/>
        <v>0</v>
      </c>
      <c r="Y273" s="6">
        <f t="shared" si="451"/>
        <v>0</v>
      </c>
      <c r="Z273" s="6">
        <f t="shared" si="451"/>
        <v>0</v>
      </c>
      <c r="AA273" s="6">
        <f t="shared" si="451"/>
        <v>0</v>
      </c>
      <c r="AB273" s="6">
        <f t="shared" si="451"/>
        <v>0</v>
      </c>
      <c r="AC273" s="67"/>
      <c r="AD273" s="55"/>
    </row>
    <row r="274" spans="1:30" s="52" customFormat="1">
      <c r="A274" s="96" t="s">
        <v>79</v>
      </c>
      <c r="B274" s="75">
        <f>16750212.46/2</f>
        <v>8375106.2300000004</v>
      </c>
      <c r="C274" s="198">
        <f t="shared" si="334"/>
        <v>697925.52</v>
      </c>
      <c r="D274" s="38">
        <v>1.6500000000000001E-2</v>
      </c>
      <c r="E274" s="38">
        <v>0.1368</v>
      </c>
      <c r="F274" s="38">
        <v>5.7599999999999998E-2</v>
      </c>
      <c r="G274" s="38">
        <v>8.0399999999999999E-2</v>
      </c>
      <c r="H274" s="38">
        <v>4.1099999999999998E-2</v>
      </c>
      <c r="I274" s="38">
        <v>0.13389999999999999</v>
      </c>
      <c r="J274" s="38">
        <v>2.12E-2</v>
      </c>
      <c r="K274" s="38">
        <v>3.2500000000000001E-2</v>
      </c>
      <c r="L274" s="38">
        <v>1.7100000000000001E-2</v>
      </c>
      <c r="M274" s="38">
        <v>2.5999999999999999E-2</v>
      </c>
      <c r="N274" s="38">
        <v>0.13320000000000001</v>
      </c>
      <c r="O274" s="38">
        <v>1.89E-2</v>
      </c>
      <c r="P274" s="38">
        <v>0</v>
      </c>
      <c r="Q274" s="38">
        <v>3.8600000000000002E-2</v>
      </c>
      <c r="R274" s="38">
        <v>1.9E-2</v>
      </c>
      <c r="S274" s="38">
        <v>4.1999999999999997E-3</v>
      </c>
      <c r="T274" s="38">
        <v>5.3999999999999999E-2</v>
      </c>
      <c r="U274" s="38">
        <v>1.78E-2</v>
      </c>
      <c r="V274" s="38">
        <v>3.6700000000000003E-2</v>
      </c>
      <c r="W274" s="38">
        <v>4.7199999999999999E-2</v>
      </c>
      <c r="X274" s="38">
        <v>6.3899999999999998E-2</v>
      </c>
      <c r="Y274" s="38">
        <v>2.5999999999999999E-3</v>
      </c>
      <c r="Z274" s="5">
        <v>0</v>
      </c>
      <c r="AA274" s="5">
        <v>8.0000000000000004E-4</v>
      </c>
      <c r="AB274" s="5">
        <v>0</v>
      </c>
      <c r="AC274" s="67"/>
      <c r="AD274" s="55"/>
    </row>
    <row r="275" spans="1:30" s="52" customFormat="1">
      <c r="A275" s="97"/>
      <c r="B275" s="84"/>
      <c r="C275" s="198"/>
      <c r="D275" s="6">
        <f t="shared" ref="D275" si="452">$C274*D274</f>
        <v>11515.77108</v>
      </c>
      <c r="E275" s="6">
        <f t="shared" ref="E275" si="453">$C274*E274</f>
        <v>95476.211136000013</v>
      </c>
      <c r="F275" s="6">
        <f t="shared" ref="F275:O275" si="454">$C274*F274</f>
        <v>40200.509952</v>
      </c>
      <c r="G275" s="6">
        <f t="shared" si="454"/>
        <v>56113.211808</v>
      </c>
      <c r="H275" s="6">
        <f t="shared" si="454"/>
        <v>28684.738871999998</v>
      </c>
      <c r="I275" s="6">
        <f t="shared" si="454"/>
        <v>93452.227127999999</v>
      </c>
      <c r="J275" s="6">
        <f t="shared" si="454"/>
        <v>14796.021024</v>
      </c>
      <c r="K275" s="6">
        <f t="shared" si="454"/>
        <v>22682.579400000002</v>
      </c>
      <c r="L275" s="6">
        <f t="shared" si="454"/>
        <v>11934.526392000002</v>
      </c>
      <c r="M275" s="6">
        <f t="shared" si="454"/>
        <v>18146.06352</v>
      </c>
      <c r="N275" s="6">
        <f t="shared" si="454"/>
        <v>92963.679264000006</v>
      </c>
      <c r="O275" s="6">
        <f t="shared" si="454"/>
        <v>13190.792328</v>
      </c>
      <c r="P275" s="6">
        <f t="shared" ref="P275" si="455">$C274*P274</f>
        <v>0</v>
      </c>
      <c r="Q275" s="6">
        <f t="shared" ref="Q275" si="456">$C274*Q274</f>
        <v>26939.925072000002</v>
      </c>
      <c r="R275" s="6">
        <f t="shared" ref="R275:AB275" si="457">$C274*R274</f>
        <v>13260.58488</v>
      </c>
      <c r="S275" s="6">
        <f t="shared" si="457"/>
        <v>2931.2871839999998</v>
      </c>
      <c r="T275" s="6">
        <f t="shared" si="457"/>
        <v>37687.978080000001</v>
      </c>
      <c r="U275" s="6">
        <f t="shared" si="457"/>
        <v>12423.074256</v>
      </c>
      <c r="V275" s="6">
        <f t="shared" si="457"/>
        <v>25613.866584000003</v>
      </c>
      <c r="W275" s="6">
        <f t="shared" si="457"/>
        <v>32942.084543999998</v>
      </c>
      <c r="X275" s="6">
        <f t="shared" si="457"/>
        <v>44597.440728000001</v>
      </c>
      <c r="Y275" s="6">
        <f t="shared" si="457"/>
        <v>1814.606352</v>
      </c>
      <c r="Z275" s="6">
        <f t="shared" si="457"/>
        <v>0</v>
      </c>
      <c r="AA275" s="6">
        <f t="shared" si="457"/>
        <v>558.340416</v>
      </c>
      <c r="AB275" s="6">
        <f t="shared" si="457"/>
        <v>0</v>
      </c>
      <c r="AC275" s="67"/>
      <c r="AD275" s="55"/>
    </row>
    <row r="276" spans="1:30" s="52" customFormat="1">
      <c r="A276" s="96" t="s">
        <v>415</v>
      </c>
      <c r="B276" s="75">
        <f>16750212.46/2</f>
        <v>8375106.2300000004</v>
      </c>
      <c r="C276" s="198">
        <f t="shared" si="334"/>
        <v>697925.52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v>1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7"/>
      <c r="AD276" s="55"/>
    </row>
    <row r="277" spans="1:30" s="52" customFormat="1">
      <c r="A277" s="97"/>
      <c r="B277" s="74"/>
      <c r="C277" s="198"/>
      <c r="D277" s="6">
        <f t="shared" ref="D277" si="458">$C276*D276</f>
        <v>0</v>
      </c>
      <c r="E277" s="6">
        <f t="shared" ref="E277" si="459">$C276*E276</f>
        <v>0</v>
      </c>
      <c r="F277" s="6">
        <f t="shared" ref="F277:O277" si="460">$C276*F276</f>
        <v>0</v>
      </c>
      <c r="G277" s="6">
        <f t="shared" si="460"/>
        <v>0</v>
      </c>
      <c r="H277" s="6">
        <f t="shared" si="460"/>
        <v>0</v>
      </c>
      <c r="I277" s="6">
        <f t="shared" si="460"/>
        <v>0</v>
      </c>
      <c r="J277" s="6">
        <f t="shared" si="460"/>
        <v>0</v>
      </c>
      <c r="K277" s="6">
        <f t="shared" si="460"/>
        <v>0</v>
      </c>
      <c r="L277" s="6">
        <f t="shared" si="460"/>
        <v>0</v>
      </c>
      <c r="M277" s="6">
        <f t="shared" si="460"/>
        <v>0</v>
      </c>
      <c r="N277" s="6">
        <f t="shared" si="460"/>
        <v>697925.52</v>
      </c>
      <c r="O277" s="6">
        <f t="shared" si="460"/>
        <v>0</v>
      </c>
      <c r="P277" s="6">
        <f t="shared" ref="P277" si="461">$C276*P276</f>
        <v>0</v>
      </c>
      <c r="Q277" s="6">
        <f t="shared" ref="Q277" si="462">$C276*Q276</f>
        <v>0</v>
      </c>
      <c r="R277" s="6">
        <f t="shared" ref="R277:AB277" si="463">$C276*R276</f>
        <v>0</v>
      </c>
      <c r="S277" s="6">
        <f t="shared" si="463"/>
        <v>0</v>
      </c>
      <c r="T277" s="6">
        <f t="shared" si="463"/>
        <v>0</v>
      </c>
      <c r="U277" s="6">
        <f t="shared" si="463"/>
        <v>0</v>
      </c>
      <c r="V277" s="6">
        <f t="shared" si="463"/>
        <v>0</v>
      </c>
      <c r="W277" s="6">
        <f t="shared" si="463"/>
        <v>0</v>
      </c>
      <c r="X277" s="6">
        <f t="shared" si="463"/>
        <v>0</v>
      </c>
      <c r="Y277" s="6">
        <f t="shared" si="463"/>
        <v>0</v>
      </c>
      <c r="Z277" s="6">
        <f t="shared" si="463"/>
        <v>0</v>
      </c>
      <c r="AA277" s="6">
        <f t="shared" si="463"/>
        <v>0</v>
      </c>
      <c r="AB277" s="6">
        <f t="shared" si="463"/>
        <v>0</v>
      </c>
      <c r="AC277" s="67"/>
      <c r="AD277" s="55"/>
    </row>
    <row r="278" spans="1:30" s="52" customFormat="1">
      <c r="A278" s="96" t="s">
        <v>80</v>
      </c>
      <c r="B278" s="75">
        <v>530228.31000000006</v>
      </c>
      <c r="C278" s="198">
        <f t="shared" si="334"/>
        <v>44185.69</v>
      </c>
      <c r="D278" s="5">
        <v>1.7500000000000002E-2</v>
      </c>
      <c r="E278" s="5"/>
      <c r="F278" s="5">
        <v>0.19700000000000001</v>
      </c>
      <c r="G278" s="5"/>
      <c r="H278" s="5">
        <v>0.2213</v>
      </c>
      <c r="I278" s="5"/>
      <c r="J278" s="5"/>
      <c r="K278" s="5"/>
      <c r="L278" s="5"/>
      <c r="M278" s="5">
        <v>3.6999999999999998E-2</v>
      </c>
      <c r="N278" s="5"/>
      <c r="O278" s="5"/>
      <c r="P278" s="5"/>
      <c r="Q278" s="5">
        <v>7.1000000000000004E-3</v>
      </c>
      <c r="R278" s="5">
        <v>2.4799999999999999E-2</v>
      </c>
      <c r="S278" s="5">
        <v>5.9999999999999995E-4</v>
      </c>
      <c r="T278" s="5">
        <v>5.5399999999999998E-2</v>
      </c>
      <c r="U278" s="5"/>
      <c r="V278" s="5">
        <v>0.41860000000000003</v>
      </c>
      <c r="W278" s="5">
        <v>2.07E-2</v>
      </c>
      <c r="X278" s="5"/>
      <c r="Y278" s="5"/>
      <c r="Z278" s="5"/>
      <c r="AA278" s="5"/>
      <c r="AB278" s="5"/>
      <c r="AC278" s="67"/>
      <c r="AD278" s="55"/>
    </row>
    <row r="279" spans="1:30" s="52" customFormat="1">
      <c r="A279" s="97"/>
      <c r="B279" s="84"/>
      <c r="C279" s="198"/>
      <c r="D279" s="6">
        <f t="shared" ref="D279" si="464">$C278*D278</f>
        <v>773.24957500000016</v>
      </c>
      <c r="E279" s="6">
        <f t="shared" ref="E279" si="465">$C278*E278</f>
        <v>0</v>
      </c>
      <c r="F279" s="6">
        <f t="shared" ref="F279:AB279" si="466">$C278*F278</f>
        <v>8704.5809300000001</v>
      </c>
      <c r="G279" s="6">
        <f t="shared" si="466"/>
        <v>0</v>
      </c>
      <c r="H279" s="6">
        <f t="shared" si="466"/>
        <v>9778.2931970000009</v>
      </c>
      <c r="I279" s="6">
        <f t="shared" si="466"/>
        <v>0</v>
      </c>
      <c r="J279" s="6">
        <f t="shared" si="466"/>
        <v>0</v>
      </c>
      <c r="K279" s="6">
        <f t="shared" si="466"/>
        <v>0</v>
      </c>
      <c r="L279" s="6">
        <f t="shared" si="466"/>
        <v>0</v>
      </c>
      <c r="M279" s="6">
        <f t="shared" si="466"/>
        <v>1634.8705299999999</v>
      </c>
      <c r="N279" s="6">
        <f t="shared" si="466"/>
        <v>0</v>
      </c>
      <c r="O279" s="6">
        <f t="shared" si="466"/>
        <v>0</v>
      </c>
      <c r="P279" s="6">
        <f t="shared" si="466"/>
        <v>0</v>
      </c>
      <c r="Q279" s="6">
        <f t="shared" si="466"/>
        <v>313.71839900000003</v>
      </c>
      <c r="R279" s="6">
        <f t="shared" si="466"/>
        <v>1095.805112</v>
      </c>
      <c r="S279" s="6">
        <f t="shared" si="466"/>
        <v>26.511413999999998</v>
      </c>
      <c r="T279" s="6">
        <f t="shared" si="466"/>
        <v>2447.8872259999998</v>
      </c>
      <c r="U279" s="6">
        <f t="shared" si="466"/>
        <v>0</v>
      </c>
      <c r="V279" s="6">
        <f t="shared" si="466"/>
        <v>18496.129834000003</v>
      </c>
      <c r="W279" s="6">
        <f t="shared" si="466"/>
        <v>914.64378299999998</v>
      </c>
      <c r="X279" s="6">
        <f t="shared" si="466"/>
        <v>0</v>
      </c>
      <c r="Y279" s="6">
        <f t="shared" si="466"/>
        <v>0</v>
      </c>
      <c r="Z279" s="6">
        <f t="shared" si="466"/>
        <v>0</v>
      </c>
      <c r="AA279" s="6">
        <f t="shared" si="466"/>
        <v>0</v>
      </c>
      <c r="AB279" s="6">
        <f t="shared" si="466"/>
        <v>0</v>
      </c>
      <c r="AC279" s="67"/>
      <c r="AD279" s="55"/>
    </row>
    <row r="280" spans="1:30" s="52" customFormat="1">
      <c r="A280" s="96" t="s">
        <v>81</v>
      </c>
      <c r="B280" s="75">
        <f>33401075.28/2</f>
        <v>16700537.640000001</v>
      </c>
      <c r="C280" s="198">
        <f t="shared" si="334"/>
        <v>1391711.47</v>
      </c>
      <c r="D280" s="38">
        <v>1.6500000000000001E-2</v>
      </c>
      <c r="E280" s="38">
        <v>0.1368</v>
      </c>
      <c r="F280" s="38">
        <v>5.7599999999999998E-2</v>
      </c>
      <c r="G280" s="38">
        <v>8.0399999999999999E-2</v>
      </c>
      <c r="H280" s="38">
        <v>4.1099999999999998E-2</v>
      </c>
      <c r="I280" s="38">
        <v>0.13389999999999999</v>
      </c>
      <c r="J280" s="38">
        <v>2.12E-2</v>
      </c>
      <c r="K280" s="38">
        <v>3.2500000000000001E-2</v>
      </c>
      <c r="L280" s="38">
        <v>1.7100000000000001E-2</v>
      </c>
      <c r="M280" s="38">
        <v>2.5999999999999999E-2</v>
      </c>
      <c r="N280" s="38">
        <v>0.13320000000000001</v>
      </c>
      <c r="O280" s="38">
        <v>1.89E-2</v>
      </c>
      <c r="P280" s="38">
        <v>0</v>
      </c>
      <c r="Q280" s="38">
        <v>3.8600000000000002E-2</v>
      </c>
      <c r="R280" s="38">
        <v>1.9E-2</v>
      </c>
      <c r="S280" s="38">
        <v>4.1999999999999997E-3</v>
      </c>
      <c r="T280" s="38">
        <v>5.3999999999999999E-2</v>
      </c>
      <c r="U280" s="38">
        <v>1.78E-2</v>
      </c>
      <c r="V280" s="38">
        <v>3.6700000000000003E-2</v>
      </c>
      <c r="W280" s="38">
        <v>4.7199999999999999E-2</v>
      </c>
      <c r="X280" s="38">
        <v>6.3899999999999998E-2</v>
      </c>
      <c r="Y280" s="38">
        <v>2.5999999999999999E-3</v>
      </c>
      <c r="Z280" s="5">
        <v>0</v>
      </c>
      <c r="AA280" s="5">
        <v>8.0000000000000004E-4</v>
      </c>
      <c r="AB280" s="5">
        <v>0</v>
      </c>
      <c r="AC280" s="67"/>
      <c r="AD280" s="55"/>
    </row>
    <row r="281" spans="1:30" s="52" customFormat="1">
      <c r="A281" s="97"/>
      <c r="B281" s="84"/>
      <c r="C281" s="198"/>
      <c r="D281" s="6">
        <f t="shared" ref="D281" si="467">$C280*D280</f>
        <v>22963.239255</v>
      </c>
      <c r="E281" s="6">
        <f t="shared" ref="E281" si="468">$C280*E280</f>
        <v>190386.12909599999</v>
      </c>
      <c r="F281" s="6">
        <f t="shared" ref="F281:O281" si="469">$C280*F280</f>
        <v>80162.580671999996</v>
      </c>
      <c r="G281" s="6">
        <f t="shared" si="469"/>
        <v>111893.60218799999</v>
      </c>
      <c r="H281" s="6">
        <f t="shared" si="469"/>
        <v>57199.341416999996</v>
      </c>
      <c r="I281" s="6">
        <f t="shared" si="469"/>
        <v>186350.16583299998</v>
      </c>
      <c r="J281" s="6">
        <f t="shared" si="469"/>
        <v>29504.283164</v>
      </c>
      <c r="K281" s="6">
        <f t="shared" si="469"/>
        <v>45230.622775000003</v>
      </c>
      <c r="L281" s="6">
        <f t="shared" si="469"/>
        <v>23798.266136999999</v>
      </c>
      <c r="M281" s="6">
        <f t="shared" si="469"/>
        <v>36184.498219999994</v>
      </c>
      <c r="N281" s="6">
        <f t="shared" si="469"/>
        <v>185375.96780400001</v>
      </c>
      <c r="O281" s="6">
        <f t="shared" si="469"/>
        <v>26303.346783000001</v>
      </c>
      <c r="P281" s="6">
        <f t="shared" ref="P281" si="470">$C280*P280</f>
        <v>0</v>
      </c>
      <c r="Q281" s="6">
        <f t="shared" ref="Q281" si="471">$C280*Q280</f>
        <v>53720.062742000002</v>
      </c>
      <c r="R281" s="6">
        <f t="shared" ref="R281:AB281" si="472">$C280*R280</f>
        <v>26442.517929999998</v>
      </c>
      <c r="S281" s="6">
        <f t="shared" si="472"/>
        <v>5845.1881739999999</v>
      </c>
      <c r="T281" s="6">
        <f t="shared" si="472"/>
        <v>75152.419379999992</v>
      </c>
      <c r="U281" s="6">
        <f t="shared" si="472"/>
        <v>24772.464165999998</v>
      </c>
      <c r="V281" s="6">
        <f t="shared" si="472"/>
        <v>51075.810949000006</v>
      </c>
      <c r="W281" s="6">
        <f t="shared" si="472"/>
        <v>65688.781384000002</v>
      </c>
      <c r="X281" s="6">
        <f t="shared" si="472"/>
        <v>88930.362932999997</v>
      </c>
      <c r="Y281" s="6">
        <f t="shared" si="472"/>
        <v>3618.4498219999996</v>
      </c>
      <c r="Z281" s="6">
        <f t="shared" si="472"/>
        <v>0</v>
      </c>
      <c r="AA281" s="6">
        <f t="shared" si="472"/>
        <v>1113.3691759999999</v>
      </c>
      <c r="AB281" s="6">
        <f t="shared" si="472"/>
        <v>0</v>
      </c>
      <c r="AC281" s="67"/>
      <c r="AD281" s="55"/>
    </row>
    <row r="282" spans="1:30" s="52" customFormat="1">
      <c r="A282" s="96" t="s">
        <v>416</v>
      </c>
      <c r="B282" s="75">
        <f>33401075.28/2</f>
        <v>16700537.640000001</v>
      </c>
      <c r="C282" s="198">
        <f t="shared" si="334"/>
        <v>1391711.47</v>
      </c>
      <c r="D282" s="5"/>
      <c r="E282" s="5"/>
      <c r="F282" s="5">
        <v>0.16109999999999999</v>
      </c>
      <c r="G282" s="5"/>
      <c r="H282" s="5">
        <v>0.13320000000000001</v>
      </c>
      <c r="I282" s="5"/>
      <c r="J282" s="5"/>
      <c r="K282" s="5"/>
      <c r="L282" s="5"/>
      <c r="M282" s="5"/>
      <c r="N282" s="5">
        <v>0.55420000000000003</v>
      </c>
      <c r="O282" s="5"/>
      <c r="P282" s="5"/>
      <c r="Q282" s="5"/>
      <c r="R282" s="5"/>
      <c r="S282" s="5"/>
      <c r="T282" s="5"/>
      <c r="U282" s="5"/>
      <c r="V282" s="5">
        <v>0.1515</v>
      </c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7"/>
      <c r="B283" s="74"/>
      <c r="C283" s="198"/>
      <c r="D283" s="6">
        <f t="shared" ref="D283" si="473">$C282*D282</f>
        <v>0</v>
      </c>
      <c r="E283" s="6">
        <f t="shared" ref="E283" si="474">$C282*E282</f>
        <v>0</v>
      </c>
      <c r="F283" s="6">
        <f t="shared" ref="F283:O283" si="475">$C282*F282</f>
        <v>224204.717817</v>
      </c>
      <c r="G283" s="6">
        <f t="shared" si="475"/>
        <v>0</v>
      </c>
      <c r="H283" s="6">
        <f t="shared" si="475"/>
        <v>185375.96780400001</v>
      </c>
      <c r="I283" s="6">
        <f t="shared" si="475"/>
        <v>0</v>
      </c>
      <c r="J283" s="6">
        <f t="shared" si="475"/>
        <v>0</v>
      </c>
      <c r="K283" s="6">
        <f t="shared" si="475"/>
        <v>0</v>
      </c>
      <c r="L283" s="6">
        <f t="shared" si="475"/>
        <v>0</v>
      </c>
      <c r="M283" s="6">
        <f t="shared" si="475"/>
        <v>0</v>
      </c>
      <c r="N283" s="6">
        <f t="shared" si="475"/>
        <v>771286.49667400005</v>
      </c>
      <c r="O283" s="6">
        <f t="shared" si="475"/>
        <v>0</v>
      </c>
      <c r="P283" s="6">
        <f t="shared" ref="P283" si="476">$C282*P282</f>
        <v>0</v>
      </c>
      <c r="Q283" s="6">
        <f t="shared" ref="Q283" si="477">$C282*Q282</f>
        <v>0</v>
      </c>
      <c r="R283" s="6">
        <f t="shared" ref="R283:AB283" si="478">$C282*R282</f>
        <v>0</v>
      </c>
      <c r="S283" s="6">
        <f t="shared" si="478"/>
        <v>0</v>
      </c>
      <c r="T283" s="6">
        <f t="shared" si="478"/>
        <v>0</v>
      </c>
      <c r="U283" s="6">
        <f t="shared" si="478"/>
        <v>0</v>
      </c>
      <c r="V283" s="6">
        <f t="shared" si="478"/>
        <v>210844.287705</v>
      </c>
      <c r="W283" s="6">
        <f t="shared" si="478"/>
        <v>0</v>
      </c>
      <c r="X283" s="6">
        <f t="shared" si="478"/>
        <v>0</v>
      </c>
      <c r="Y283" s="6">
        <f t="shared" si="478"/>
        <v>0</v>
      </c>
      <c r="Z283" s="6">
        <f t="shared" si="478"/>
        <v>0</v>
      </c>
      <c r="AA283" s="6">
        <f t="shared" si="478"/>
        <v>0</v>
      </c>
      <c r="AB283" s="6">
        <f t="shared" si="478"/>
        <v>0</v>
      </c>
      <c r="AC283" s="67"/>
      <c r="AD283" s="55"/>
    </row>
    <row r="284" spans="1:30" s="52" customFormat="1">
      <c r="A284" s="96" t="s">
        <v>82</v>
      </c>
      <c r="B284" s="75">
        <f>10522.26/2</f>
        <v>5261.13</v>
      </c>
      <c r="C284" s="198">
        <f t="shared" si="334"/>
        <v>438.43</v>
      </c>
      <c r="D284" s="38">
        <v>1.6500000000000001E-2</v>
      </c>
      <c r="E284" s="38">
        <v>0.1368</v>
      </c>
      <c r="F284" s="38">
        <v>5.7599999999999998E-2</v>
      </c>
      <c r="G284" s="38">
        <v>8.0399999999999999E-2</v>
      </c>
      <c r="H284" s="38">
        <v>4.1099999999999998E-2</v>
      </c>
      <c r="I284" s="38">
        <v>0.13389999999999999</v>
      </c>
      <c r="J284" s="38">
        <v>2.12E-2</v>
      </c>
      <c r="K284" s="38">
        <v>3.2500000000000001E-2</v>
      </c>
      <c r="L284" s="38">
        <v>1.7100000000000001E-2</v>
      </c>
      <c r="M284" s="38">
        <v>2.5999999999999999E-2</v>
      </c>
      <c r="N284" s="38">
        <v>0.13320000000000001</v>
      </c>
      <c r="O284" s="38">
        <v>1.89E-2</v>
      </c>
      <c r="P284" s="38">
        <v>0</v>
      </c>
      <c r="Q284" s="38">
        <v>3.8600000000000002E-2</v>
      </c>
      <c r="R284" s="38">
        <v>1.9E-2</v>
      </c>
      <c r="S284" s="38">
        <v>4.1999999999999997E-3</v>
      </c>
      <c r="T284" s="38">
        <v>5.3999999999999999E-2</v>
      </c>
      <c r="U284" s="38">
        <v>1.78E-2</v>
      </c>
      <c r="V284" s="38">
        <v>3.6700000000000003E-2</v>
      </c>
      <c r="W284" s="38">
        <v>4.7199999999999999E-2</v>
      </c>
      <c r="X284" s="38">
        <v>6.3899999999999998E-2</v>
      </c>
      <c r="Y284" s="38">
        <v>2.5999999999999999E-3</v>
      </c>
      <c r="Z284" s="5">
        <v>0</v>
      </c>
      <c r="AA284" s="5">
        <v>8.0000000000000004E-4</v>
      </c>
      <c r="AB284" s="5">
        <v>0</v>
      </c>
      <c r="AC284" s="67"/>
      <c r="AD284" s="55"/>
    </row>
    <row r="285" spans="1:30" s="52" customFormat="1">
      <c r="A285" s="97"/>
      <c r="B285" s="84"/>
      <c r="C285" s="198"/>
      <c r="D285" s="6">
        <f t="shared" ref="D285" si="479">$C284*D284</f>
        <v>7.2340950000000008</v>
      </c>
      <c r="E285" s="6">
        <f t="shared" ref="E285" si="480">$C284*E284</f>
        <v>59.977224</v>
      </c>
      <c r="F285" s="6">
        <f t="shared" ref="F285:O285" si="481">$C284*F284</f>
        <v>25.253568000000001</v>
      </c>
      <c r="G285" s="6">
        <f t="shared" si="481"/>
        <v>35.249772</v>
      </c>
      <c r="H285" s="6">
        <f t="shared" si="481"/>
        <v>18.019472999999998</v>
      </c>
      <c r="I285" s="6">
        <f t="shared" si="481"/>
        <v>58.705776999999998</v>
      </c>
      <c r="J285" s="6">
        <f t="shared" si="481"/>
        <v>9.2947159999999993</v>
      </c>
      <c r="K285" s="6">
        <f t="shared" si="481"/>
        <v>14.248975000000002</v>
      </c>
      <c r="L285" s="6">
        <f t="shared" si="481"/>
        <v>7.497153</v>
      </c>
      <c r="M285" s="6">
        <f t="shared" si="481"/>
        <v>11.399179999999999</v>
      </c>
      <c r="N285" s="6">
        <f t="shared" si="481"/>
        <v>58.398876000000008</v>
      </c>
      <c r="O285" s="6">
        <f t="shared" si="481"/>
        <v>8.286327</v>
      </c>
      <c r="P285" s="6">
        <f t="shared" ref="P285" si="482">$C284*P284</f>
        <v>0</v>
      </c>
      <c r="Q285" s="6">
        <f t="shared" ref="Q285" si="483">$C284*Q284</f>
        <v>16.923398000000002</v>
      </c>
      <c r="R285" s="6">
        <f t="shared" ref="R285:AB285" si="484">$C284*R284</f>
        <v>8.3301700000000007</v>
      </c>
      <c r="S285" s="6">
        <f t="shared" si="484"/>
        <v>1.8414059999999999</v>
      </c>
      <c r="T285" s="6">
        <f t="shared" si="484"/>
        <v>23.675219999999999</v>
      </c>
      <c r="U285" s="6">
        <f t="shared" si="484"/>
        <v>7.8040539999999998</v>
      </c>
      <c r="V285" s="6">
        <f t="shared" si="484"/>
        <v>16.090381000000001</v>
      </c>
      <c r="W285" s="6">
        <f t="shared" si="484"/>
        <v>20.693895999999999</v>
      </c>
      <c r="X285" s="6">
        <f t="shared" si="484"/>
        <v>28.015677</v>
      </c>
      <c r="Y285" s="6">
        <f t="shared" si="484"/>
        <v>1.139918</v>
      </c>
      <c r="Z285" s="6">
        <f t="shared" si="484"/>
        <v>0</v>
      </c>
      <c r="AA285" s="6">
        <f t="shared" si="484"/>
        <v>0.350744</v>
      </c>
      <c r="AB285" s="6">
        <f t="shared" si="484"/>
        <v>0</v>
      </c>
      <c r="AC285" s="67"/>
      <c r="AD285" s="55"/>
    </row>
    <row r="286" spans="1:30" s="52" customFormat="1">
      <c r="A286" s="96" t="s">
        <v>417</v>
      </c>
      <c r="B286" s="75">
        <f>10522.26/2</f>
        <v>5261.13</v>
      </c>
      <c r="C286" s="198">
        <f t="shared" ref="C286:C348" si="485">ROUND(B286/12,2)</f>
        <v>438.43</v>
      </c>
      <c r="D286" s="5"/>
      <c r="E286" s="5"/>
      <c r="F286" s="5"/>
      <c r="G286" s="5"/>
      <c r="H286" s="5">
        <v>0.1003</v>
      </c>
      <c r="I286" s="5"/>
      <c r="J286" s="5"/>
      <c r="K286" s="5"/>
      <c r="L286" s="5"/>
      <c r="M286" s="5"/>
      <c r="N286" s="5">
        <v>0.76119999999999999</v>
      </c>
      <c r="O286" s="5">
        <v>3.3E-3</v>
      </c>
      <c r="P286" s="5"/>
      <c r="Q286" s="5"/>
      <c r="R286" s="5"/>
      <c r="S286" s="5"/>
      <c r="T286" s="5"/>
      <c r="U286" s="5"/>
      <c r="V286" s="5">
        <v>0.13519999999999999</v>
      </c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7"/>
      <c r="B287" s="74"/>
      <c r="C287" s="198"/>
      <c r="D287" s="6">
        <f t="shared" ref="D287" si="486">$C286*D286</f>
        <v>0</v>
      </c>
      <c r="E287" s="6">
        <f t="shared" ref="E287" si="487">$C286*E286</f>
        <v>0</v>
      </c>
      <c r="F287" s="6">
        <f t="shared" ref="F287:O287" si="488">$C286*F286</f>
        <v>0</v>
      </c>
      <c r="G287" s="6">
        <f t="shared" si="488"/>
        <v>0</v>
      </c>
      <c r="H287" s="6">
        <f t="shared" si="488"/>
        <v>43.974529000000004</v>
      </c>
      <c r="I287" s="6">
        <f t="shared" si="488"/>
        <v>0</v>
      </c>
      <c r="J287" s="6">
        <f t="shared" si="488"/>
        <v>0</v>
      </c>
      <c r="K287" s="6">
        <f t="shared" si="488"/>
        <v>0</v>
      </c>
      <c r="L287" s="6">
        <f t="shared" si="488"/>
        <v>0</v>
      </c>
      <c r="M287" s="6">
        <f t="shared" si="488"/>
        <v>0</v>
      </c>
      <c r="N287" s="6">
        <f t="shared" si="488"/>
        <v>333.73291599999999</v>
      </c>
      <c r="O287" s="6">
        <f t="shared" si="488"/>
        <v>1.4468190000000001</v>
      </c>
      <c r="P287" s="6">
        <f t="shared" ref="P287" si="489">$C286*P286</f>
        <v>0</v>
      </c>
      <c r="Q287" s="6">
        <f t="shared" ref="Q287" si="490">$C286*Q286</f>
        <v>0</v>
      </c>
      <c r="R287" s="6">
        <f t="shared" ref="R287:AB287" si="491">$C286*R286</f>
        <v>0</v>
      </c>
      <c r="S287" s="6">
        <f t="shared" si="491"/>
        <v>0</v>
      </c>
      <c r="T287" s="6">
        <f t="shared" si="491"/>
        <v>0</v>
      </c>
      <c r="U287" s="6">
        <f t="shared" si="491"/>
        <v>0</v>
      </c>
      <c r="V287" s="6">
        <f t="shared" si="491"/>
        <v>59.275735999999995</v>
      </c>
      <c r="W287" s="6">
        <f t="shared" si="491"/>
        <v>0</v>
      </c>
      <c r="X287" s="6">
        <f t="shared" si="491"/>
        <v>0</v>
      </c>
      <c r="Y287" s="6">
        <f t="shared" si="491"/>
        <v>0</v>
      </c>
      <c r="Z287" s="6">
        <f t="shared" si="491"/>
        <v>0</v>
      </c>
      <c r="AA287" s="6">
        <f t="shared" si="491"/>
        <v>0</v>
      </c>
      <c r="AB287" s="6">
        <f t="shared" si="491"/>
        <v>0</v>
      </c>
      <c r="AC287" s="67"/>
      <c r="AD287" s="55"/>
    </row>
    <row r="288" spans="1:30" s="52" customFormat="1">
      <c r="A288" s="96" t="s">
        <v>83</v>
      </c>
      <c r="B288" s="75">
        <f>7297.65/2</f>
        <v>3648.8249999999998</v>
      </c>
      <c r="C288" s="198">
        <f t="shared" si="485"/>
        <v>304.07</v>
      </c>
      <c r="D288" s="38">
        <v>1.6500000000000001E-2</v>
      </c>
      <c r="E288" s="38">
        <v>0.1368</v>
      </c>
      <c r="F288" s="38">
        <v>5.7599999999999998E-2</v>
      </c>
      <c r="G288" s="38">
        <v>8.0399999999999999E-2</v>
      </c>
      <c r="H288" s="38">
        <v>4.1099999999999998E-2</v>
      </c>
      <c r="I288" s="38">
        <v>0.13389999999999999</v>
      </c>
      <c r="J288" s="38">
        <v>2.12E-2</v>
      </c>
      <c r="K288" s="38">
        <v>3.2500000000000001E-2</v>
      </c>
      <c r="L288" s="38">
        <v>1.7100000000000001E-2</v>
      </c>
      <c r="M288" s="38">
        <v>2.5999999999999999E-2</v>
      </c>
      <c r="N288" s="38">
        <v>0.13320000000000001</v>
      </c>
      <c r="O288" s="38">
        <v>1.89E-2</v>
      </c>
      <c r="P288" s="38">
        <v>0</v>
      </c>
      <c r="Q288" s="38">
        <v>3.8600000000000002E-2</v>
      </c>
      <c r="R288" s="38">
        <v>1.9E-2</v>
      </c>
      <c r="S288" s="38">
        <v>4.1999999999999997E-3</v>
      </c>
      <c r="T288" s="38">
        <v>5.3999999999999999E-2</v>
      </c>
      <c r="U288" s="38">
        <v>1.78E-2</v>
      </c>
      <c r="V288" s="38">
        <v>3.6700000000000003E-2</v>
      </c>
      <c r="W288" s="38">
        <v>4.7199999999999999E-2</v>
      </c>
      <c r="X288" s="38">
        <v>6.3899999999999998E-2</v>
      </c>
      <c r="Y288" s="38">
        <v>2.5999999999999999E-3</v>
      </c>
      <c r="Z288" s="5">
        <v>0</v>
      </c>
      <c r="AA288" s="5">
        <v>8.0000000000000004E-4</v>
      </c>
      <c r="AB288" s="5">
        <v>0</v>
      </c>
      <c r="AC288" s="67"/>
      <c r="AD288" s="55"/>
    </row>
    <row r="289" spans="1:30" s="52" customFormat="1">
      <c r="A289" s="97"/>
      <c r="B289" s="84"/>
      <c r="C289" s="198"/>
      <c r="D289" s="6">
        <f t="shared" ref="D289" si="492">$C288*D288</f>
        <v>5.0171549999999998</v>
      </c>
      <c r="E289" s="6">
        <f t="shared" ref="E289" si="493">$C288*E288</f>
        <v>41.596775999999998</v>
      </c>
      <c r="F289" s="6">
        <f t="shared" ref="F289:O289" si="494">$C288*F288</f>
        <v>17.514431999999999</v>
      </c>
      <c r="G289" s="6">
        <f t="shared" si="494"/>
        <v>24.447227999999999</v>
      </c>
      <c r="H289" s="6">
        <f t="shared" si="494"/>
        <v>12.497276999999999</v>
      </c>
      <c r="I289" s="6">
        <f t="shared" si="494"/>
        <v>40.714972999999993</v>
      </c>
      <c r="J289" s="6">
        <f t="shared" si="494"/>
        <v>6.4462839999999995</v>
      </c>
      <c r="K289" s="6">
        <f t="shared" si="494"/>
        <v>9.8822749999999999</v>
      </c>
      <c r="L289" s="6">
        <f t="shared" si="494"/>
        <v>5.1995969999999998</v>
      </c>
      <c r="M289" s="6">
        <f t="shared" si="494"/>
        <v>7.9058199999999994</v>
      </c>
      <c r="N289" s="6">
        <f t="shared" si="494"/>
        <v>40.502124000000002</v>
      </c>
      <c r="O289" s="6">
        <f t="shared" si="494"/>
        <v>5.7469229999999998</v>
      </c>
      <c r="P289" s="6">
        <f t="shared" ref="P289" si="495">$C288*P288</f>
        <v>0</v>
      </c>
      <c r="Q289" s="6">
        <f t="shared" ref="Q289" si="496">$C288*Q288</f>
        <v>11.737102</v>
      </c>
      <c r="R289" s="6">
        <f t="shared" ref="R289:AB289" si="497">$C288*R288</f>
        <v>5.7773300000000001</v>
      </c>
      <c r="S289" s="6">
        <f t="shared" si="497"/>
        <v>1.277094</v>
      </c>
      <c r="T289" s="6">
        <f t="shared" si="497"/>
        <v>16.419779999999999</v>
      </c>
      <c r="U289" s="6">
        <f t="shared" si="497"/>
        <v>5.4124460000000001</v>
      </c>
      <c r="V289" s="6">
        <f t="shared" si="497"/>
        <v>11.159369000000002</v>
      </c>
      <c r="W289" s="6">
        <f t="shared" si="497"/>
        <v>14.352103999999999</v>
      </c>
      <c r="X289" s="6">
        <f t="shared" si="497"/>
        <v>19.430073</v>
      </c>
      <c r="Y289" s="6">
        <f t="shared" si="497"/>
        <v>0.7905819999999999</v>
      </c>
      <c r="Z289" s="6">
        <f t="shared" si="497"/>
        <v>0</v>
      </c>
      <c r="AA289" s="6">
        <f t="shared" si="497"/>
        <v>0.243256</v>
      </c>
      <c r="AB289" s="6">
        <f t="shared" si="497"/>
        <v>0</v>
      </c>
      <c r="AC289" s="67"/>
      <c r="AD289" s="55"/>
    </row>
    <row r="290" spans="1:30" s="52" customFormat="1">
      <c r="A290" s="96" t="s">
        <v>418</v>
      </c>
      <c r="B290" s="75">
        <f>7297.65/2</f>
        <v>3648.8249999999998</v>
      </c>
      <c r="C290" s="198">
        <f t="shared" si="485"/>
        <v>304.07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0.92959999999999998</v>
      </c>
      <c r="O290" s="5"/>
      <c r="P290" s="5"/>
      <c r="Q290" s="5"/>
      <c r="R290" s="5"/>
      <c r="S290" s="5"/>
      <c r="T290" s="5"/>
      <c r="U290" s="5"/>
      <c r="V290" s="5">
        <v>7.0400000000000004E-2</v>
      </c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7"/>
      <c r="B291" s="74"/>
      <c r="C291" s="198"/>
      <c r="D291" s="6">
        <f t="shared" ref="D291" si="498">$C290*D290</f>
        <v>0</v>
      </c>
      <c r="E291" s="6">
        <f t="shared" ref="E291" si="499">$C290*E290</f>
        <v>0</v>
      </c>
      <c r="F291" s="6">
        <f t="shared" ref="F291:O291" si="500">$C290*F290</f>
        <v>0</v>
      </c>
      <c r="G291" s="6">
        <f t="shared" si="500"/>
        <v>0</v>
      </c>
      <c r="H291" s="6">
        <f t="shared" si="500"/>
        <v>0</v>
      </c>
      <c r="I291" s="6">
        <f t="shared" si="500"/>
        <v>0</v>
      </c>
      <c r="J291" s="6">
        <f t="shared" si="500"/>
        <v>0</v>
      </c>
      <c r="K291" s="6">
        <f t="shared" si="500"/>
        <v>0</v>
      </c>
      <c r="L291" s="6">
        <f t="shared" si="500"/>
        <v>0</v>
      </c>
      <c r="M291" s="6">
        <f t="shared" si="500"/>
        <v>0</v>
      </c>
      <c r="N291" s="6">
        <f t="shared" si="500"/>
        <v>282.66347200000001</v>
      </c>
      <c r="O291" s="6">
        <f t="shared" si="500"/>
        <v>0</v>
      </c>
      <c r="P291" s="6">
        <f t="shared" ref="P291" si="501">$C290*P290</f>
        <v>0</v>
      </c>
      <c r="Q291" s="6">
        <f t="shared" ref="Q291" si="502">$C290*Q290</f>
        <v>0</v>
      </c>
      <c r="R291" s="6">
        <f t="shared" ref="R291:AB291" si="503">$C290*R290</f>
        <v>0</v>
      </c>
      <c r="S291" s="6">
        <f t="shared" si="503"/>
        <v>0</v>
      </c>
      <c r="T291" s="6">
        <f t="shared" si="503"/>
        <v>0</v>
      </c>
      <c r="U291" s="6">
        <f t="shared" si="503"/>
        <v>0</v>
      </c>
      <c r="V291" s="6">
        <f t="shared" si="503"/>
        <v>21.406528000000002</v>
      </c>
      <c r="W291" s="6">
        <f t="shared" si="503"/>
        <v>0</v>
      </c>
      <c r="X291" s="6">
        <f t="shared" si="503"/>
        <v>0</v>
      </c>
      <c r="Y291" s="6">
        <f t="shared" si="503"/>
        <v>0</v>
      </c>
      <c r="Z291" s="6">
        <f t="shared" si="503"/>
        <v>0</v>
      </c>
      <c r="AA291" s="6">
        <f t="shared" si="503"/>
        <v>0</v>
      </c>
      <c r="AB291" s="6">
        <f t="shared" si="503"/>
        <v>0</v>
      </c>
      <c r="AC291" s="67"/>
      <c r="AD291" s="55"/>
    </row>
    <row r="292" spans="1:30" s="52" customFormat="1">
      <c r="A292" s="96" t="s">
        <v>84</v>
      </c>
      <c r="B292" s="75">
        <v>1523372.08</v>
      </c>
      <c r="C292" s="198">
        <f t="shared" si="485"/>
        <v>126947.67</v>
      </c>
      <c r="D292" s="10"/>
      <c r="E292" s="10"/>
      <c r="F292" s="10"/>
      <c r="G292" s="10"/>
      <c r="H292" s="10">
        <v>7.5600000000000001E-2</v>
      </c>
      <c r="I292" s="10"/>
      <c r="J292" s="10"/>
      <c r="K292" s="10"/>
      <c r="L292" s="10"/>
      <c r="M292" s="10">
        <v>1.03E-2</v>
      </c>
      <c r="N292" s="10">
        <v>0.78210000000000002</v>
      </c>
      <c r="O292" s="10"/>
      <c r="P292" s="10"/>
      <c r="Q292" s="10"/>
      <c r="R292" s="10">
        <v>7.7000000000000002E-3</v>
      </c>
      <c r="S292" s="10"/>
      <c r="T292" s="10">
        <v>1.3899999999999999E-2</v>
      </c>
      <c r="U292" s="10"/>
      <c r="V292" s="10">
        <v>0.1104</v>
      </c>
      <c r="W292" s="10"/>
      <c r="X292" s="10"/>
      <c r="Y292" s="10"/>
      <c r="Z292" s="10"/>
      <c r="AA292" s="10"/>
      <c r="AB292" s="10"/>
      <c r="AC292" s="67"/>
      <c r="AD292" s="55"/>
    </row>
    <row r="293" spans="1:30" s="52" customFormat="1">
      <c r="A293" s="97"/>
      <c r="B293" s="193"/>
      <c r="C293" s="198"/>
      <c r="D293" s="6">
        <f t="shared" ref="D293" si="504">$C292*D292</f>
        <v>0</v>
      </c>
      <c r="E293" s="6">
        <f t="shared" ref="E293" si="505">$C292*E292</f>
        <v>0</v>
      </c>
      <c r="F293" s="6">
        <f t="shared" ref="F293:AB293" si="506">$C292*F292</f>
        <v>0</v>
      </c>
      <c r="G293" s="6">
        <f t="shared" si="506"/>
        <v>0</v>
      </c>
      <c r="H293" s="6">
        <f t="shared" si="506"/>
        <v>9597.2438519999996</v>
      </c>
      <c r="I293" s="6">
        <f t="shared" si="506"/>
        <v>0</v>
      </c>
      <c r="J293" s="6">
        <f t="shared" si="506"/>
        <v>0</v>
      </c>
      <c r="K293" s="6">
        <f t="shared" si="506"/>
        <v>0</v>
      </c>
      <c r="L293" s="6">
        <f t="shared" si="506"/>
        <v>0</v>
      </c>
      <c r="M293" s="6">
        <f t="shared" si="506"/>
        <v>1307.561001</v>
      </c>
      <c r="N293" s="6">
        <f t="shared" si="506"/>
        <v>99285.772706999996</v>
      </c>
      <c r="O293" s="6">
        <f t="shared" si="506"/>
        <v>0</v>
      </c>
      <c r="P293" s="6">
        <f t="shared" si="506"/>
        <v>0</v>
      </c>
      <c r="Q293" s="6">
        <f t="shared" si="506"/>
        <v>0</v>
      </c>
      <c r="R293" s="6">
        <f t="shared" si="506"/>
        <v>977.49705900000004</v>
      </c>
      <c r="S293" s="6">
        <f t="shared" si="506"/>
        <v>0</v>
      </c>
      <c r="T293" s="6">
        <f t="shared" si="506"/>
        <v>1764.5726129999998</v>
      </c>
      <c r="U293" s="6">
        <f t="shared" si="506"/>
        <v>0</v>
      </c>
      <c r="V293" s="6">
        <f t="shared" si="506"/>
        <v>14015.022767999999</v>
      </c>
      <c r="W293" s="6">
        <f t="shared" si="506"/>
        <v>0</v>
      </c>
      <c r="X293" s="6">
        <f t="shared" si="506"/>
        <v>0</v>
      </c>
      <c r="Y293" s="6">
        <f t="shared" si="506"/>
        <v>0</v>
      </c>
      <c r="Z293" s="6">
        <f t="shared" si="506"/>
        <v>0</v>
      </c>
      <c r="AA293" s="6">
        <f t="shared" si="506"/>
        <v>0</v>
      </c>
      <c r="AB293" s="6">
        <f t="shared" si="506"/>
        <v>0</v>
      </c>
      <c r="AC293" s="67"/>
      <c r="AD293" s="55"/>
    </row>
    <row r="294" spans="1:30" s="52" customFormat="1">
      <c r="A294" s="96" t="s">
        <v>85</v>
      </c>
      <c r="B294" s="75">
        <v>119383.23</v>
      </c>
      <c r="C294" s="198">
        <f t="shared" si="485"/>
        <v>9948.6</v>
      </c>
      <c r="D294" s="10"/>
      <c r="E294" s="10"/>
      <c r="F294" s="10">
        <v>0.3705</v>
      </c>
      <c r="G294" s="10"/>
      <c r="H294" s="10"/>
      <c r="I294" s="10"/>
      <c r="J294" s="10"/>
      <c r="K294" s="10"/>
      <c r="L294" s="10"/>
      <c r="M294" s="10"/>
      <c r="N294" s="10">
        <v>0.62949999999999995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67"/>
      <c r="AD294" s="55"/>
    </row>
    <row r="295" spans="1:30" s="52" customFormat="1">
      <c r="A295" s="97"/>
      <c r="B295" s="193"/>
      <c r="C295" s="198"/>
      <c r="D295" s="6">
        <f t="shared" ref="D295" si="507">$C294*D294</f>
        <v>0</v>
      </c>
      <c r="E295" s="6">
        <f t="shared" ref="E295" si="508">$C294*E294</f>
        <v>0</v>
      </c>
      <c r="F295" s="6">
        <f t="shared" ref="F295:AB295" si="509">$C294*F294</f>
        <v>3685.9563000000003</v>
      </c>
      <c r="G295" s="6">
        <f t="shared" si="509"/>
        <v>0</v>
      </c>
      <c r="H295" s="6">
        <f t="shared" si="509"/>
        <v>0</v>
      </c>
      <c r="I295" s="6">
        <f t="shared" si="509"/>
        <v>0</v>
      </c>
      <c r="J295" s="6">
        <f t="shared" si="509"/>
        <v>0</v>
      </c>
      <c r="K295" s="6">
        <f t="shared" si="509"/>
        <v>0</v>
      </c>
      <c r="L295" s="6">
        <f t="shared" si="509"/>
        <v>0</v>
      </c>
      <c r="M295" s="6">
        <f t="shared" si="509"/>
        <v>0</v>
      </c>
      <c r="N295" s="6">
        <f t="shared" si="509"/>
        <v>6262.6436999999996</v>
      </c>
      <c r="O295" s="6">
        <f t="shared" si="509"/>
        <v>0</v>
      </c>
      <c r="P295" s="6">
        <f t="shared" si="509"/>
        <v>0</v>
      </c>
      <c r="Q295" s="6">
        <f t="shared" si="509"/>
        <v>0</v>
      </c>
      <c r="R295" s="6">
        <f t="shared" si="509"/>
        <v>0</v>
      </c>
      <c r="S295" s="6">
        <f t="shared" si="509"/>
        <v>0</v>
      </c>
      <c r="T295" s="6">
        <f t="shared" si="509"/>
        <v>0</v>
      </c>
      <c r="U295" s="6">
        <f t="shared" si="509"/>
        <v>0</v>
      </c>
      <c r="V295" s="6">
        <f t="shared" si="509"/>
        <v>0</v>
      </c>
      <c r="W295" s="6">
        <f t="shared" si="509"/>
        <v>0</v>
      </c>
      <c r="X295" s="6">
        <f t="shared" si="509"/>
        <v>0</v>
      </c>
      <c r="Y295" s="6">
        <f t="shared" si="509"/>
        <v>0</v>
      </c>
      <c r="Z295" s="6">
        <f t="shared" si="509"/>
        <v>0</v>
      </c>
      <c r="AA295" s="6">
        <f t="shared" si="509"/>
        <v>0</v>
      </c>
      <c r="AB295" s="6">
        <f t="shared" si="509"/>
        <v>0</v>
      </c>
      <c r="AC295" s="67"/>
      <c r="AD295" s="55"/>
    </row>
    <row r="296" spans="1:30" s="52" customFormat="1">
      <c r="A296" s="96" t="s">
        <v>86</v>
      </c>
      <c r="B296" s="75">
        <f>1610.38/2</f>
        <v>805.19</v>
      </c>
      <c r="C296" s="198">
        <f t="shared" si="485"/>
        <v>67.099999999999994</v>
      </c>
      <c r="D296" s="38">
        <v>1.6500000000000001E-2</v>
      </c>
      <c r="E296" s="38">
        <v>0.1368</v>
      </c>
      <c r="F296" s="38">
        <v>5.7599999999999998E-2</v>
      </c>
      <c r="G296" s="38">
        <v>8.0399999999999999E-2</v>
      </c>
      <c r="H296" s="38">
        <v>4.1099999999999998E-2</v>
      </c>
      <c r="I296" s="38">
        <v>0.13389999999999999</v>
      </c>
      <c r="J296" s="38">
        <v>2.12E-2</v>
      </c>
      <c r="K296" s="38">
        <v>3.2500000000000001E-2</v>
      </c>
      <c r="L296" s="38">
        <v>1.7100000000000001E-2</v>
      </c>
      <c r="M296" s="38">
        <v>2.5999999999999999E-2</v>
      </c>
      <c r="N296" s="38">
        <v>0.13320000000000001</v>
      </c>
      <c r="O296" s="38">
        <v>1.89E-2</v>
      </c>
      <c r="P296" s="38">
        <v>0</v>
      </c>
      <c r="Q296" s="38">
        <v>3.8600000000000002E-2</v>
      </c>
      <c r="R296" s="38">
        <v>1.9E-2</v>
      </c>
      <c r="S296" s="38">
        <v>4.1999999999999997E-3</v>
      </c>
      <c r="T296" s="38">
        <v>5.3999999999999999E-2</v>
      </c>
      <c r="U296" s="38">
        <v>1.78E-2</v>
      </c>
      <c r="V296" s="38">
        <v>3.6700000000000003E-2</v>
      </c>
      <c r="W296" s="38">
        <v>4.7199999999999999E-2</v>
      </c>
      <c r="X296" s="38">
        <v>6.3899999999999998E-2</v>
      </c>
      <c r="Y296" s="38">
        <v>2.5999999999999999E-3</v>
      </c>
      <c r="Z296" s="5">
        <v>0</v>
      </c>
      <c r="AA296" s="5">
        <v>8.0000000000000004E-4</v>
      </c>
      <c r="AB296" s="5">
        <v>0</v>
      </c>
      <c r="AC296" s="67"/>
      <c r="AD296" s="55"/>
    </row>
    <row r="297" spans="1:30" s="52" customFormat="1">
      <c r="A297" s="97"/>
      <c r="B297" s="84"/>
      <c r="C297" s="198"/>
      <c r="D297" s="6">
        <f t="shared" ref="D297" si="510">$C296*D296</f>
        <v>1.1071499999999999</v>
      </c>
      <c r="E297" s="6">
        <f t="shared" ref="E297" si="511">$C296*E296</f>
        <v>9.1792800000000003</v>
      </c>
      <c r="F297" s="6">
        <f t="shared" ref="F297:O297" si="512">$C296*F296</f>
        <v>3.8649599999999995</v>
      </c>
      <c r="G297" s="6">
        <f t="shared" si="512"/>
        <v>5.3948399999999994</v>
      </c>
      <c r="H297" s="6">
        <f t="shared" si="512"/>
        <v>2.7578099999999997</v>
      </c>
      <c r="I297" s="6">
        <f t="shared" si="512"/>
        <v>8.9846899999999987</v>
      </c>
      <c r="J297" s="6">
        <f t="shared" si="512"/>
        <v>1.4225199999999998</v>
      </c>
      <c r="K297" s="6">
        <f t="shared" si="512"/>
        <v>2.1807499999999997</v>
      </c>
      <c r="L297" s="6">
        <f t="shared" si="512"/>
        <v>1.14741</v>
      </c>
      <c r="M297" s="6">
        <f t="shared" si="512"/>
        <v>1.7445999999999997</v>
      </c>
      <c r="N297" s="6">
        <f t="shared" si="512"/>
        <v>8.9377200000000006</v>
      </c>
      <c r="O297" s="6">
        <f t="shared" si="512"/>
        <v>1.2681899999999999</v>
      </c>
      <c r="P297" s="6">
        <f t="shared" ref="P297" si="513">$C296*P296</f>
        <v>0</v>
      </c>
      <c r="Q297" s="6">
        <f t="shared" ref="Q297" si="514">$C296*Q296</f>
        <v>2.5900599999999998</v>
      </c>
      <c r="R297" s="6">
        <f t="shared" ref="R297:AB297" si="515">$C296*R296</f>
        <v>1.2748999999999999</v>
      </c>
      <c r="S297" s="6">
        <f t="shared" si="515"/>
        <v>0.28181999999999996</v>
      </c>
      <c r="T297" s="6">
        <f t="shared" si="515"/>
        <v>3.6233999999999997</v>
      </c>
      <c r="U297" s="6">
        <f t="shared" si="515"/>
        <v>1.19438</v>
      </c>
      <c r="V297" s="6">
        <f t="shared" si="515"/>
        <v>2.4625699999999999</v>
      </c>
      <c r="W297" s="6">
        <f t="shared" si="515"/>
        <v>3.1671199999999997</v>
      </c>
      <c r="X297" s="6">
        <f t="shared" si="515"/>
        <v>4.2876899999999996</v>
      </c>
      <c r="Y297" s="6">
        <f t="shared" si="515"/>
        <v>0.17445999999999998</v>
      </c>
      <c r="Z297" s="6">
        <f t="shared" si="515"/>
        <v>0</v>
      </c>
      <c r="AA297" s="6">
        <f t="shared" si="515"/>
        <v>5.3679999999999999E-2</v>
      </c>
      <c r="AB297" s="6">
        <f t="shared" si="515"/>
        <v>0</v>
      </c>
      <c r="AC297" s="67"/>
      <c r="AD297" s="55"/>
    </row>
    <row r="298" spans="1:30" s="52" customFormat="1">
      <c r="A298" s="96" t="s">
        <v>419</v>
      </c>
      <c r="B298" s="75">
        <f>1610.38/2</f>
        <v>805.19</v>
      </c>
      <c r="C298" s="198">
        <f t="shared" si="485"/>
        <v>67.099999999999994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7"/>
      <c r="AD298" s="55"/>
    </row>
    <row r="299" spans="1:30" s="52" customFormat="1">
      <c r="A299" s="97"/>
      <c r="B299" s="74"/>
      <c r="C299" s="198"/>
      <c r="D299" s="6">
        <f t="shared" ref="D299" si="516">$C298*D298</f>
        <v>0</v>
      </c>
      <c r="E299" s="6">
        <f t="shared" ref="E299" si="517">$C298*E298</f>
        <v>0</v>
      </c>
      <c r="F299" s="6">
        <f t="shared" ref="F299:O299" si="518">$C298*F298</f>
        <v>0</v>
      </c>
      <c r="G299" s="6">
        <f t="shared" si="518"/>
        <v>0</v>
      </c>
      <c r="H299" s="6">
        <f t="shared" si="518"/>
        <v>0</v>
      </c>
      <c r="I299" s="6">
        <f t="shared" si="518"/>
        <v>0</v>
      </c>
      <c r="J299" s="6">
        <f t="shared" si="518"/>
        <v>0</v>
      </c>
      <c r="K299" s="6">
        <f t="shared" si="518"/>
        <v>0</v>
      </c>
      <c r="L299" s="6">
        <f t="shared" si="518"/>
        <v>0</v>
      </c>
      <c r="M299" s="6">
        <f t="shared" si="518"/>
        <v>0</v>
      </c>
      <c r="N299" s="6">
        <f t="shared" si="518"/>
        <v>67.099999999999994</v>
      </c>
      <c r="O299" s="6">
        <f t="shared" si="518"/>
        <v>0</v>
      </c>
      <c r="P299" s="6">
        <f t="shared" ref="P299" si="519">$C298*P298</f>
        <v>0</v>
      </c>
      <c r="Q299" s="6">
        <f t="shared" ref="Q299" si="520">$C298*Q298</f>
        <v>0</v>
      </c>
      <c r="R299" s="6">
        <f t="shared" ref="R299:AB299" si="521">$C298*R298</f>
        <v>0</v>
      </c>
      <c r="S299" s="6">
        <f t="shared" si="521"/>
        <v>0</v>
      </c>
      <c r="T299" s="6">
        <f t="shared" si="521"/>
        <v>0</v>
      </c>
      <c r="U299" s="6">
        <f t="shared" si="521"/>
        <v>0</v>
      </c>
      <c r="V299" s="6">
        <f t="shared" si="521"/>
        <v>0</v>
      </c>
      <c r="W299" s="6">
        <f t="shared" si="521"/>
        <v>0</v>
      </c>
      <c r="X299" s="6">
        <f t="shared" si="521"/>
        <v>0</v>
      </c>
      <c r="Y299" s="6">
        <f t="shared" si="521"/>
        <v>0</v>
      </c>
      <c r="Z299" s="6">
        <f t="shared" si="521"/>
        <v>0</v>
      </c>
      <c r="AA299" s="6">
        <f t="shared" si="521"/>
        <v>0</v>
      </c>
      <c r="AB299" s="6">
        <f t="shared" si="521"/>
        <v>0</v>
      </c>
      <c r="AC299" s="67"/>
      <c r="AD299" s="55"/>
    </row>
    <row r="300" spans="1:30" s="52" customFormat="1">
      <c r="A300" s="96" t="s">
        <v>87</v>
      </c>
      <c r="B300" s="75">
        <f>1610.38/2</f>
        <v>805.19</v>
      </c>
      <c r="C300" s="198">
        <f t="shared" si="485"/>
        <v>67.099999999999994</v>
      </c>
      <c r="D300" s="38">
        <v>1.6500000000000001E-2</v>
      </c>
      <c r="E300" s="38">
        <v>0.1368</v>
      </c>
      <c r="F300" s="38">
        <v>5.7599999999999998E-2</v>
      </c>
      <c r="G300" s="38">
        <v>8.0399999999999999E-2</v>
      </c>
      <c r="H300" s="38">
        <v>4.1099999999999998E-2</v>
      </c>
      <c r="I300" s="38">
        <v>0.13389999999999999</v>
      </c>
      <c r="J300" s="38">
        <v>2.12E-2</v>
      </c>
      <c r="K300" s="38">
        <v>3.2500000000000001E-2</v>
      </c>
      <c r="L300" s="38">
        <v>1.7100000000000001E-2</v>
      </c>
      <c r="M300" s="38">
        <v>2.5999999999999999E-2</v>
      </c>
      <c r="N300" s="38">
        <v>0.13320000000000001</v>
      </c>
      <c r="O300" s="38">
        <v>1.89E-2</v>
      </c>
      <c r="P300" s="38">
        <v>0</v>
      </c>
      <c r="Q300" s="38">
        <v>3.8600000000000002E-2</v>
      </c>
      <c r="R300" s="38">
        <v>1.9E-2</v>
      </c>
      <c r="S300" s="38">
        <v>4.1999999999999997E-3</v>
      </c>
      <c r="T300" s="38">
        <v>5.3999999999999999E-2</v>
      </c>
      <c r="U300" s="38">
        <v>1.78E-2</v>
      </c>
      <c r="V300" s="38">
        <v>3.6700000000000003E-2</v>
      </c>
      <c r="W300" s="38">
        <v>4.7199999999999999E-2</v>
      </c>
      <c r="X300" s="38">
        <v>6.3899999999999998E-2</v>
      </c>
      <c r="Y300" s="38">
        <v>2.5999999999999999E-3</v>
      </c>
      <c r="Z300" s="5">
        <v>0</v>
      </c>
      <c r="AA300" s="5">
        <v>8.0000000000000004E-4</v>
      </c>
      <c r="AB300" s="5">
        <v>0</v>
      </c>
      <c r="AC300" s="67"/>
      <c r="AD300" s="55"/>
    </row>
    <row r="301" spans="1:30" s="52" customFormat="1">
      <c r="A301" s="97"/>
      <c r="B301" s="84"/>
      <c r="C301" s="198"/>
      <c r="D301" s="6">
        <f t="shared" ref="D301" si="522">$C300*D300</f>
        <v>1.1071499999999999</v>
      </c>
      <c r="E301" s="6">
        <f t="shared" ref="E301" si="523">$C300*E300</f>
        <v>9.1792800000000003</v>
      </c>
      <c r="F301" s="6">
        <f t="shared" ref="F301:O301" si="524">$C300*F300</f>
        <v>3.8649599999999995</v>
      </c>
      <c r="G301" s="6">
        <f t="shared" si="524"/>
        <v>5.3948399999999994</v>
      </c>
      <c r="H301" s="6">
        <f t="shared" si="524"/>
        <v>2.7578099999999997</v>
      </c>
      <c r="I301" s="6">
        <f t="shared" si="524"/>
        <v>8.9846899999999987</v>
      </c>
      <c r="J301" s="6">
        <f t="shared" si="524"/>
        <v>1.4225199999999998</v>
      </c>
      <c r="K301" s="6">
        <f t="shared" si="524"/>
        <v>2.1807499999999997</v>
      </c>
      <c r="L301" s="6">
        <f t="shared" si="524"/>
        <v>1.14741</v>
      </c>
      <c r="M301" s="6">
        <f t="shared" si="524"/>
        <v>1.7445999999999997</v>
      </c>
      <c r="N301" s="6">
        <f t="shared" si="524"/>
        <v>8.9377200000000006</v>
      </c>
      <c r="O301" s="6">
        <f t="shared" si="524"/>
        <v>1.2681899999999999</v>
      </c>
      <c r="P301" s="6">
        <f t="shared" ref="P301" si="525">$C300*P300</f>
        <v>0</v>
      </c>
      <c r="Q301" s="6">
        <f t="shared" ref="Q301" si="526">$C300*Q300</f>
        <v>2.5900599999999998</v>
      </c>
      <c r="R301" s="6">
        <f t="shared" ref="R301:AB301" si="527">$C300*R300</f>
        <v>1.2748999999999999</v>
      </c>
      <c r="S301" s="6">
        <f t="shared" si="527"/>
        <v>0.28181999999999996</v>
      </c>
      <c r="T301" s="6">
        <f t="shared" si="527"/>
        <v>3.6233999999999997</v>
      </c>
      <c r="U301" s="6">
        <f t="shared" si="527"/>
        <v>1.19438</v>
      </c>
      <c r="V301" s="6">
        <f t="shared" si="527"/>
        <v>2.4625699999999999</v>
      </c>
      <c r="W301" s="6">
        <f t="shared" si="527"/>
        <v>3.1671199999999997</v>
      </c>
      <c r="X301" s="6">
        <f t="shared" si="527"/>
        <v>4.2876899999999996</v>
      </c>
      <c r="Y301" s="6">
        <f t="shared" si="527"/>
        <v>0.17445999999999998</v>
      </c>
      <c r="Z301" s="6">
        <f t="shared" si="527"/>
        <v>0</v>
      </c>
      <c r="AA301" s="6">
        <f t="shared" si="527"/>
        <v>5.3679999999999999E-2</v>
      </c>
      <c r="AB301" s="6">
        <f t="shared" si="527"/>
        <v>0</v>
      </c>
      <c r="AC301" s="67"/>
      <c r="AD301" s="55"/>
    </row>
    <row r="302" spans="1:30" s="52" customFormat="1">
      <c r="A302" s="96" t="s">
        <v>420</v>
      </c>
      <c r="B302" s="75">
        <f>1610.38/2</f>
        <v>805.19</v>
      </c>
      <c r="C302" s="198">
        <f t="shared" si="485"/>
        <v>67.099999999999994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>
        <v>1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7"/>
      <c r="B303" s="74"/>
      <c r="C303" s="198"/>
      <c r="D303" s="6">
        <f t="shared" ref="D303" si="528">$C302*D302</f>
        <v>0</v>
      </c>
      <c r="E303" s="6">
        <f t="shared" ref="E303" si="529">$C302*E302</f>
        <v>0</v>
      </c>
      <c r="F303" s="6">
        <f t="shared" ref="F303:O303" si="530">$C302*F302</f>
        <v>0</v>
      </c>
      <c r="G303" s="6">
        <f t="shared" si="530"/>
        <v>0</v>
      </c>
      <c r="H303" s="6">
        <f t="shared" si="530"/>
        <v>0</v>
      </c>
      <c r="I303" s="6">
        <f t="shared" si="530"/>
        <v>0</v>
      </c>
      <c r="J303" s="6">
        <f t="shared" si="530"/>
        <v>0</v>
      </c>
      <c r="K303" s="6">
        <f t="shared" si="530"/>
        <v>0</v>
      </c>
      <c r="L303" s="6">
        <f t="shared" si="530"/>
        <v>0</v>
      </c>
      <c r="M303" s="6">
        <f t="shared" si="530"/>
        <v>0</v>
      </c>
      <c r="N303" s="6">
        <f t="shared" si="530"/>
        <v>67.099999999999994</v>
      </c>
      <c r="O303" s="6">
        <f t="shared" si="530"/>
        <v>0</v>
      </c>
      <c r="P303" s="6">
        <f t="shared" ref="P303" si="531">$C302*P302</f>
        <v>0</v>
      </c>
      <c r="Q303" s="6">
        <f t="shared" ref="Q303" si="532">$C302*Q302</f>
        <v>0</v>
      </c>
      <c r="R303" s="6">
        <f t="shared" ref="R303:AB303" si="533">$C302*R302</f>
        <v>0</v>
      </c>
      <c r="S303" s="6">
        <f t="shared" si="533"/>
        <v>0</v>
      </c>
      <c r="T303" s="6">
        <f t="shared" si="533"/>
        <v>0</v>
      </c>
      <c r="U303" s="6">
        <f t="shared" si="533"/>
        <v>0</v>
      </c>
      <c r="V303" s="6">
        <f t="shared" si="533"/>
        <v>0</v>
      </c>
      <c r="W303" s="6">
        <f t="shared" si="533"/>
        <v>0</v>
      </c>
      <c r="X303" s="6">
        <f t="shared" si="533"/>
        <v>0</v>
      </c>
      <c r="Y303" s="6">
        <f t="shared" si="533"/>
        <v>0</v>
      </c>
      <c r="Z303" s="6">
        <f t="shared" si="533"/>
        <v>0</v>
      </c>
      <c r="AA303" s="6">
        <f t="shared" si="533"/>
        <v>0</v>
      </c>
      <c r="AB303" s="6">
        <f t="shared" si="533"/>
        <v>0</v>
      </c>
      <c r="AC303" s="67"/>
      <c r="AD303" s="55"/>
    </row>
    <row r="304" spans="1:30" s="52" customFormat="1">
      <c r="A304" s="96" t="s">
        <v>88</v>
      </c>
      <c r="B304" s="75">
        <f>84968.79/2</f>
        <v>42484.394999999997</v>
      </c>
      <c r="C304" s="198">
        <f t="shared" si="485"/>
        <v>3540.37</v>
      </c>
      <c r="D304" s="38">
        <v>1.6500000000000001E-2</v>
      </c>
      <c r="E304" s="38">
        <v>0.1368</v>
      </c>
      <c r="F304" s="38">
        <v>5.7599999999999998E-2</v>
      </c>
      <c r="G304" s="38">
        <v>8.0399999999999999E-2</v>
      </c>
      <c r="H304" s="38">
        <v>4.1099999999999998E-2</v>
      </c>
      <c r="I304" s="38">
        <v>0.13389999999999999</v>
      </c>
      <c r="J304" s="38">
        <v>2.12E-2</v>
      </c>
      <c r="K304" s="38">
        <v>3.2500000000000001E-2</v>
      </c>
      <c r="L304" s="38">
        <v>1.7100000000000001E-2</v>
      </c>
      <c r="M304" s="38">
        <v>2.5999999999999999E-2</v>
      </c>
      <c r="N304" s="38">
        <v>0.13320000000000001</v>
      </c>
      <c r="O304" s="38">
        <v>1.89E-2</v>
      </c>
      <c r="P304" s="38">
        <v>0</v>
      </c>
      <c r="Q304" s="38">
        <v>3.8600000000000002E-2</v>
      </c>
      <c r="R304" s="38">
        <v>1.9E-2</v>
      </c>
      <c r="S304" s="38">
        <v>4.1999999999999997E-3</v>
      </c>
      <c r="T304" s="38">
        <v>5.3999999999999999E-2</v>
      </c>
      <c r="U304" s="38">
        <v>1.78E-2</v>
      </c>
      <c r="V304" s="38">
        <v>3.6700000000000003E-2</v>
      </c>
      <c r="W304" s="38">
        <v>4.7199999999999999E-2</v>
      </c>
      <c r="X304" s="38">
        <v>6.3899999999999998E-2</v>
      </c>
      <c r="Y304" s="38">
        <v>2.5999999999999999E-3</v>
      </c>
      <c r="Z304" s="5">
        <v>0</v>
      </c>
      <c r="AA304" s="5">
        <v>8.0000000000000004E-4</v>
      </c>
      <c r="AB304" s="5">
        <v>0</v>
      </c>
      <c r="AC304" s="67"/>
      <c r="AD304" s="55"/>
    </row>
    <row r="305" spans="1:30" s="52" customFormat="1">
      <c r="A305" s="97"/>
      <c r="B305" s="84"/>
      <c r="C305" s="198"/>
      <c r="D305" s="6">
        <f t="shared" ref="D305" si="534">$C304*D304</f>
        <v>58.416105000000002</v>
      </c>
      <c r="E305" s="6">
        <f t="shared" ref="E305" si="535">$C304*E304</f>
        <v>484.32261599999998</v>
      </c>
      <c r="F305" s="6">
        <f t="shared" ref="F305:O305" si="536">$C304*F304</f>
        <v>203.92531199999999</v>
      </c>
      <c r="G305" s="6">
        <f t="shared" si="536"/>
        <v>284.64574799999997</v>
      </c>
      <c r="H305" s="6">
        <f t="shared" si="536"/>
        <v>145.50920699999998</v>
      </c>
      <c r="I305" s="6">
        <f t="shared" si="536"/>
        <v>474.05554299999994</v>
      </c>
      <c r="J305" s="6">
        <f t="shared" si="536"/>
        <v>75.055843999999993</v>
      </c>
      <c r="K305" s="6">
        <f t="shared" si="536"/>
        <v>115.06202500000001</v>
      </c>
      <c r="L305" s="6">
        <f t="shared" si="536"/>
        <v>60.540326999999998</v>
      </c>
      <c r="M305" s="6">
        <f t="shared" si="536"/>
        <v>92.04961999999999</v>
      </c>
      <c r="N305" s="6">
        <f t="shared" si="536"/>
        <v>471.57728400000002</v>
      </c>
      <c r="O305" s="6">
        <f t="shared" si="536"/>
        <v>66.912993</v>
      </c>
      <c r="P305" s="6">
        <f t="shared" ref="P305" si="537">$C304*P304</f>
        <v>0</v>
      </c>
      <c r="Q305" s="6">
        <f t="shared" ref="Q305" si="538">$C304*Q304</f>
        <v>136.65828200000001</v>
      </c>
      <c r="R305" s="6">
        <f t="shared" ref="R305:AB305" si="539">$C304*R304</f>
        <v>67.267029999999991</v>
      </c>
      <c r="S305" s="6">
        <f t="shared" si="539"/>
        <v>14.869553999999999</v>
      </c>
      <c r="T305" s="6">
        <f t="shared" si="539"/>
        <v>191.17998</v>
      </c>
      <c r="U305" s="6">
        <f t="shared" si="539"/>
        <v>63.018585999999999</v>
      </c>
      <c r="V305" s="6">
        <f t="shared" si="539"/>
        <v>129.931579</v>
      </c>
      <c r="W305" s="6">
        <f t="shared" si="539"/>
        <v>167.10546399999998</v>
      </c>
      <c r="X305" s="6">
        <f t="shared" si="539"/>
        <v>226.22964299999998</v>
      </c>
      <c r="Y305" s="6">
        <f t="shared" si="539"/>
        <v>9.2049620000000001</v>
      </c>
      <c r="Z305" s="6">
        <f t="shared" si="539"/>
        <v>0</v>
      </c>
      <c r="AA305" s="6">
        <f t="shared" si="539"/>
        <v>2.8322959999999999</v>
      </c>
      <c r="AB305" s="6">
        <f t="shared" si="539"/>
        <v>0</v>
      </c>
      <c r="AC305" s="67"/>
      <c r="AD305" s="55"/>
    </row>
    <row r="306" spans="1:30" s="52" customFormat="1">
      <c r="A306" s="96" t="s">
        <v>421</v>
      </c>
      <c r="B306" s="75">
        <f>84968.79/2</f>
        <v>42484.394999999997</v>
      </c>
      <c r="C306" s="198">
        <f t="shared" si="485"/>
        <v>3540.37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7"/>
      <c r="B307" s="74"/>
      <c r="C307" s="198"/>
      <c r="D307" s="6">
        <f t="shared" ref="D307" si="540">$C306*D306</f>
        <v>0</v>
      </c>
      <c r="E307" s="6">
        <f t="shared" ref="E307" si="541">$C306*E306</f>
        <v>0</v>
      </c>
      <c r="F307" s="6">
        <f t="shared" ref="F307:O307" si="542">$C306*F306</f>
        <v>0</v>
      </c>
      <c r="G307" s="6">
        <f t="shared" si="542"/>
        <v>0</v>
      </c>
      <c r="H307" s="6">
        <f t="shared" si="542"/>
        <v>0</v>
      </c>
      <c r="I307" s="6">
        <f t="shared" si="542"/>
        <v>0</v>
      </c>
      <c r="J307" s="6">
        <f t="shared" si="542"/>
        <v>0</v>
      </c>
      <c r="K307" s="6">
        <f t="shared" si="542"/>
        <v>0</v>
      </c>
      <c r="L307" s="6">
        <f t="shared" si="542"/>
        <v>0</v>
      </c>
      <c r="M307" s="6">
        <f t="shared" si="542"/>
        <v>0</v>
      </c>
      <c r="N307" s="6">
        <f t="shared" si="542"/>
        <v>3540.37</v>
      </c>
      <c r="O307" s="6">
        <f t="shared" si="542"/>
        <v>0</v>
      </c>
      <c r="P307" s="6">
        <f t="shared" ref="P307" si="543">$C306*P306</f>
        <v>0</v>
      </c>
      <c r="Q307" s="6">
        <f t="shared" ref="Q307" si="544">$C306*Q306</f>
        <v>0</v>
      </c>
      <c r="R307" s="6">
        <f t="shared" ref="R307:AB307" si="545">$C306*R306</f>
        <v>0</v>
      </c>
      <c r="S307" s="6">
        <f t="shared" si="545"/>
        <v>0</v>
      </c>
      <c r="T307" s="6">
        <f t="shared" si="545"/>
        <v>0</v>
      </c>
      <c r="U307" s="6">
        <f t="shared" si="545"/>
        <v>0</v>
      </c>
      <c r="V307" s="6">
        <f t="shared" si="545"/>
        <v>0</v>
      </c>
      <c r="W307" s="6">
        <f t="shared" si="545"/>
        <v>0</v>
      </c>
      <c r="X307" s="6">
        <f t="shared" si="545"/>
        <v>0</v>
      </c>
      <c r="Y307" s="6">
        <f t="shared" si="545"/>
        <v>0</v>
      </c>
      <c r="Z307" s="6">
        <f t="shared" si="545"/>
        <v>0</v>
      </c>
      <c r="AA307" s="6">
        <f t="shared" si="545"/>
        <v>0</v>
      </c>
      <c r="AB307" s="6">
        <f t="shared" si="545"/>
        <v>0</v>
      </c>
      <c r="AC307" s="67"/>
      <c r="AD307" s="55"/>
    </row>
    <row r="308" spans="1:30" s="52" customFormat="1">
      <c r="A308" s="96" t="s">
        <v>89</v>
      </c>
      <c r="B308" s="75">
        <f>84968.79/2</f>
        <v>42484.394999999997</v>
      </c>
      <c r="C308" s="198">
        <f t="shared" si="485"/>
        <v>3540.37</v>
      </c>
      <c r="D308" s="38">
        <v>1.6500000000000001E-2</v>
      </c>
      <c r="E308" s="38">
        <v>0.1368</v>
      </c>
      <c r="F308" s="38">
        <v>5.7599999999999998E-2</v>
      </c>
      <c r="G308" s="38">
        <v>8.0399999999999999E-2</v>
      </c>
      <c r="H308" s="38">
        <v>4.1099999999999998E-2</v>
      </c>
      <c r="I308" s="38">
        <v>0.13389999999999999</v>
      </c>
      <c r="J308" s="38">
        <v>2.12E-2</v>
      </c>
      <c r="K308" s="38">
        <v>3.2500000000000001E-2</v>
      </c>
      <c r="L308" s="38">
        <v>1.7100000000000001E-2</v>
      </c>
      <c r="M308" s="38">
        <v>2.5999999999999999E-2</v>
      </c>
      <c r="N308" s="38">
        <v>0.13320000000000001</v>
      </c>
      <c r="O308" s="38">
        <v>1.89E-2</v>
      </c>
      <c r="P308" s="38">
        <v>0</v>
      </c>
      <c r="Q308" s="38">
        <v>3.8600000000000002E-2</v>
      </c>
      <c r="R308" s="38">
        <v>1.9E-2</v>
      </c>
      <c r="S308" s="38">
        <v>4.1999999999999997E-3</v>
      </c>
      <c r="T308" s="38">
        <v>5.3999999999999999E-2</v>
      </c>
      <c r="U308" s="38">
        <v>1.78E-2</v>
      </c>
      <c r="V308" s="38">
        <v>3.6700000000000003E-2</v>
      </c>
      <c r="W308" s="38">
        <v>4.7199999999999999E-2</v>
      </c>
      <c r="X308" s="38">
        <v>6.3899999999999998E-2</v>
      </c>
      <c r="Y308" s="38">
        <v>2.5999999999999999E-3</v>
      </c>
      <c r="Z308" s="5">
        <v>0</v>
      </c>
      <c r="AA308" s="5">
        <v>8.0000000000000004E-4</v>
      </c>
      <c r="AB308" s="5">
        <v>0</v>
      </c>
      <c r="AC308" s="67"/>
      <c r="AD308" s="55"/>
    </row>
    <row r="309" spans="1:30" s="52" customFormat="1">
      <c r="A309" s="97"/>
      <c r="B309" s="75"/>
      <c r="C309" s="198"/>
      <c r="D309" s="6">
        <f t="shared" ref="D309" si="546">$C308*D308</f>
        <v>58.416105000000002</v>
      </c>
      <c r="E309" s="6">
        <f t="shared" ref="E309" si="547">$C308*E308</f>
        <v>484.32261599999998</v>
      </c>
      <c r="F309" s="6">
        <f t="shared" ref="F309:O309" si="548">$C308*F308</f>
        <v>203.92531199999999</v>
      </c>
      <c r="G309" s="6">
        <f t="shared" si="548"/>
        <v>284.64574799999997</v>
      </c>
      <c r="H309" s="6">
        <f t="shared" si="548"/>
        <v>145.50920699999998</v>
      </c>
      <c r="I309" s="6">
        <f t="shared" si="548"/>
        <v>474.05554299999994</v>
      </c>
      <c r="J309" s="6">
        <f t="shared" si="548"/>
        <v>75.055843999999993</v>
      </c>
      <c r="K309" s="6">
        <f t="shared" si="548"/>
        <v>115.06202500000001</v>
      </c>
      <c r="L309" s="6">
        <f t="shared" si="548"/>
        <v>60.540326999999998</v>
      </c>
      <c r="M309" s="6">
        <f t="shared" si="548"/>
        <v>92.04961999999999</v>
      </c>
      <c r="N309" s="6">
        <f t="shared" si="548"/>
        <v>471.57728400000002</v>
      </c>
      <c r="O309" s="6">
        <f t="shared" si="548"/>
        <v>66.912993</v>
      </c>
      <c r="P309" s="6">
        <f t="shared" ref="P309" si="549">$C308*P308</f>
        <v>0</v>
      </c>
      <c r="Q309" s="6">
        <f t="shared" ref="Q309" si="550">$C308*Q308</f>
        <v>136.65828200000001</v>
      </c>
      <c r="R309" s="6">
        <f t="shared" ref="R309:AB309" si="551">$C308*R308</f>
        <v>67.267029999999991</v>
      </c>
      <c r="S309" s="6">
        <f t="shared" si="551"/>
        <v>14.869553999999999</v>
      </c>
      <c r="T309" s="6">
        <f t="shared" si="551"/>
        <v>191.17998</v>
      </c>
      <c r="U309" s="6">
        <f t="shared" si="551"/>
        <v>63.018585999999999</v>
      </c>
      <c r="V309" s="6">
        <f t="shared" si="551"/>
        <v>129.931579</v>
      </c>
      <c r="W309" s="6">
        <f t="shared" si="551"/>
        <v>167.10546399999998</v>
      </c>
      <c r="X309" s="6">
        <f t="shared" si="551"/>
        <v>226.22964299999998</v>
      </c>
      <c r="Y309" s="6">
        <f t="shared" si="551"/>
        <v>9.2049620000000001</v>
      </c>
      <c r="Z309" s="6">
        <f t="shared" si="551"/>
        <v>0</v>
      </c>
      <c r="AA309" s="6">
        <f t="shared" si="551"/>
        <v>2.8322959999999999</v>
      </c>
      <c r="AB309" s="6">
        <f t="shared" si="551"/>
        <v>0</v>
      </c>
      <c r="AC309" s="67"/>
      <c r="AD309" s="55"/>
    </row>
    <row r="310" spans="1:30" s="52" customFormat="1">
      <c r="A310" s="96" t="s">
        <v>422</v>
      </c>
      <c r="B310" s="75">
        <f>84968.79/2</f>
        <v>42484.394999999997</v>
      </c>
      <c r="C310" s="198">
        <f t="shared" si="485"/>
        <v>3540.37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>
        <v>1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7"/>
      <c r="B311" s="74"/>
      <c r="C311" s="198"/>
      <c r="D311" s="6">
        <f t="shared" ref="D311" si="552">$C310*D310</f>
        <v>0</v>
      </c>
      <c r="E311" s="6">
        <f t="shared" ref="E311" si="553">$C310*E310</f>
        <v>0</v>
      </c>
      <c r="F311" s="6">
        <f t="shared" ref="F311:O311" si="554">$C310*F310</f>
        <v>0</v>
      </c>
      <c r="G311" s="6">
        <f t="shared" si="554"/>
        <v>0</v>
      </c>
      <c r="H311" s="6">
        <f t="shared" si="554"/>
        <v>0</v>
      </c>
      <c r="I311" s="6">
        <f t="shared" si="554"/>
        <v>0</v>
      </c>
      <c r="J311" s="6">
        <f t="shared" si="554"/>
        <v>0</v>
      </c>
      <c r="K311" s="6">
        <f t="shared" si="554"/>
        <v>0</v>
      </c>
      <c r="L311" s="6">
        <f t="shared" si="554"/>
        <v>0</v>
      </c>
      <c r="M311" s="6">
        <f t="shared" si="554"/>
        <v>0</v>
      </c>
      <c r="N311" s="6">
        <f t="shared" si="554"/>
        <v>3540.37</v>
      </c>
      <c r="O311" s="6">
        <f t="shared" si="554"/>
        <v>0</v>
      </c>
      <c r="P311" s="6">
        <f t="shared" ref="P311" si="555">$C310*P310</f>
        <v>0</v>
      </c>
      <c r="Q311" s="6">
        <f t="shared" ref="Q311" si="556">$C310*Q310</f>
        <v>0</v>
      </c>
      <c r="R311" s="6">
        <f t="shared" ref="R311:AB311" si="557">$C310*R310</f>
        <v>0</v>
      </c>
      <c r="S311" s="6">
        <f t="shared" si="557"/>
        <v>0</v>
      </c>
      <c r="T311" s="6">
        <f t="shared" si="557"/>
        <v>0</v>
      </c>
      <c r="U311" s="6">
        <f t="shared" si="557"/>
        <v>0</v>
      </c>
      <c r="V311" s="6">
        <f t="shared" si="557"/>
        <v>0</v>
      </c>
      <c r="W311" s="6">
        <f t="shared" si="557"/>
        <v>0</v>
      </c>
      <c r="X311" s="6">
        <f t="shared" si="557"/>
        <v>0</v>
      </c>
      <c r="Y311" s="6">
        <f t="shared" si="557"/>
        <v>0</v>
      </c>
      <c r="Z311" s="6">
        <f t="shared" si="557"/>
        <v>0</v>
      </c>
      <c r="AA311" s="6">
        <f t="shared" si="557"/>
        <v>0</v>
      </c>
      <c r="AB311" s="6">
        <f t="shared" si="557"/>
        <v>0</v>
      </c>
      <c r="AC311" s="67"/>
      <c r="AD311" s="55"/>
    </row>
    <row r="312" spans="1:30" s="52" customFormat="1">
      <c r="A312" s="96" t="s">
        <v>178</v>
      </c>
      <c r="B312" s="75">
        <v>1816682.76</v>
      </c>
      <c r="C312" s="198">
        <f t="shared" si="485"/>
        <v>151390.23000000001</v>
      </c>
      <c r="D312" s="37">
        <v>2.2000000000000001E-3</v>
      </c>
      <c r="E312" s="37"/>
      <c r="F312" s="37"/>
      <c r="G312" s="37"/>
      <c r="H312" s="37">
        <v>7.9000000000000001E-2</v>
      </c>
      <c r="I312" s="37"/>
      <c r="J312" s="37"/>
      <c r="K312" s="37"/>
      <c r="L312" s="37"/>
      <c r="M312" s="37">
        <v>5.8999999999999999E-3</v>
      </c>
      <c r="N312" s="37">
        <v>0.75580000000000003</v>
      </c>
      <c r="O312" s="37"/>
      <c r="P312" s="37"/>
      <c r="Q312" s="37"/>
      <c r="R312" s="37">
        <v>2.2000000000000001E-3</v>
      </c>
      <c r="S312" s="37"/>
      <c r="T312" s="37">
        <v>7.3000000000000001E-3</v>
      </c>
      <c r="U312" s="37"/>
      <c r="V312" s="37">
        <v>0.14760000000000001</v>
      </c>
      <c r="W312" s="37"/>
      <c r="X312" s="37"/>
      <c r="Y312" s="37"/>
      <c r="Z312" s="37"/>
      <c r="AA312" s="37"/>
      <c r="AB312" s="37"/>
      <c r="AC312" s="67"/>
      <c r="AD312" s="55"/>
    </row>
    <row r="313" spans="1:30" s="52" customFormat="1">
      <c r="A313" s="97"/>
      <c r="B313" s="193"/>
      <c r="C313" s="198"/>
      <c r="D313" s="6">
        <f t="shared" ref="D313" si="558">$C312*D312</f>
        <v>333.05850600000002</v>
      </c>
      <c r="E313" s="6">
        <f t="shared" ref="E313" si="559">$C312*E312</f>
        <v>0</v>
      </c>
      <c r="F313" s="6">
        <f t="shared" ref="F313:AB313" si="560">$C312*F312</f>
        <v>0</v>
      </c>
      <c r="G313" s="6">
        <f t="shared" si="560"/>
        <v>0</v>
      </c>
      <c r="H313" s="6">
        <f t="shared" si="560"/>
        <v>11959.828170000001</v>
      </c>
      <c r="I313" s="6">
        <f t="shared" si="560"/>
        <v>0</v>
      </c>
      <c r="J313" s="6">
        <f t="shared" si="560"/>
        <v>0</v>
      </c>
      <c r="K313" s="6">
        <f t="shared" si="560"/>
        <v>0</v>
      </c>
      <c r="L313" s="6">
        <f t="shared" si="560"/>
        <v>0</v>
      </c>
      <c r="M313" s="6">
        <f t="shared" si="560"/>
        <v>893.20235700000001</v>
      </c>
      <c r="N313" s="6">
        <f t="shared" si="560"/>
        <v>114420.73583400001</v>
      </c>
      <c r="O313" s="6">
        <f t="shared" si="560"/>
        <v>0</v>
      </c>
      <c r="P313" s="6">
        <f t="shared" si="560"/>
        <v>0</v>
      </c>
      <c r="Q313" s="6">
        <f t="shared" si="560"/>
        <v>0</v>
      </c>
      <c r="R313" s="6">
        <f t="shared" si="560"/>
        <v>333.05850600000002</v>
      </c>
      <c r="S313" s="6">
        <f t="shared" si="560"/>
        <v>0</v>
      </c>
      <c r="T313" s="6">
        <f t="shared" si="560"/>
        <v>1105.1486790000001</v>
      </c>
      <c r="U313" s="6">
        <f t="shared" si="560"/>
        <v>0</v>
      </c>
      <c r="V313" s="6">
        <f t="shared" si="560"/>
        <v>22345.197948000005</v>
      </c>
      <c r="W313" s="6">
        <f t="shared" si="560"/>
        <v>0</v>
      </c>
      <c r="X313" s="6">
        <f t="shared" si="560"/>
        <v>0</v>
      </c>
      <c r="Y313" s="6">
        <f t="shared" si="560"/>
        <v>0</v>
      </c>
      <c r="Z313" s="6">
        <f t="shared" si="560"/>
        <v>0</v>
      </c>
      <c r="AA313" s="6">
        <f t="shared" si="560"/>
        <v>0</v>
      </c>
      <c r="AB313" s="6">
        <f t="shared" si="560"/>
        <v>0</v>
      </c>
      <c r="AC313" s="67"/>
      <c r="AD313" s="55"/>
    </row>
    <row r="314" spans="1:30" s="52" customFormat="1">
      <c r="A314" s="96" t="s">
        <v>179</v>
      </c>
      <c r="B314" s="75">
        <f>149937.53/2</f>
        <v>74968.764999999999</v>
      </c>
      <c r="C314" s="198">
        <f t="shared" si="485"/>
        <v>6247.4</v>
      </c>
      <c r="D314" s="38">
        <v>1.6500000000000001E-2</v>
      </c>
      <c r="E314" s="38">
        <v>0.1368</v>
      </c>
      <c r="F314" s="38">
        <v>5.7599999999999998E-2</v>
      </c>
      <c r="G314" s="38">
        <v>8.0399999999999999E-2</v>
      </c>
      <c r="H314" s="38">
        <v>4.1099999999999998E-2</v>
      </c>
      <c r="I314" s="38">
        <v>0.13389999999999999</v>
      </c>
      <c r="J314" s="38">
        <v>2.12E-2</v>
      </c>
      <c r="K314" s="38">
        <v>3.2500000000000001E-2</v>
      </c>
      <c r="L314" s="38">
        <v>1.7100000000000001E-2</v>
      </c>
      <c r="M314" s="38">
        <v>2.5999999999999999E-2</v>
      </c>
      <c r="N314" s="38">
        <v>0.13320000000000001</v>
      </c>
      <c r="O314" s="38">
        <v>1.89E-2</v>
      </c>
      <c r="P314" s="38">
        <v>0</v>
      </c>
      <c r="Q314" s="38">
        <v>3.8600000000000002E-2</v>
      </c>
      <c r="R314" s="38">
        <v>1.9E-2</v>
      </c>
      <c r="S314" s="38">
        <v>4.1999999999999997E-3</v>
      </c>
      <c r="T314" s="38">
        <v>5.3999999999999999E-2</v>
      </c>
      <c r="U314" s="38">
        <v>1.78E-2</v>
      </c>
      <c r="V314" s="38">
        <v>3.6700000000000003E-2</v>
      </c>
      <c r="W314" s="38">
        <v>4.7199999999999999E-2</v>
      </c>
      <c r="X314" s="38">
        <v>6.3899999999999998E-2</v>
      </c>
      <c r="Y314" s="38">
        <v>2.5999999999999999E-3</v>
      </c>
      <c r="Z314" s="5">
        <v>0</v>
      </c>
      <c r="AA314" s="5">
        <v>8.0000000000000004E-4</v>
      </c>
      <c r="AB314" s="5">
        <v>0</v>
      </c>
      <c r="AC314" s="67"/>
      <c r="AD314" s="55"/>
    </row>
    <row r="315" spans="1:30" s="52" customFormat="1">
      <c r="A315" s="97"/>
      <c r="B315" s="84"/>
      <c r="C315" s="198"/>
      <c r="D315" s="6">
        <f t="shared" ref="D315" si="561">$C314*D314</f>
        <v>103.0821</v>
      </c>
      <c r="E315" s="6">
        <f t="shared" ref="E315" si="562">$C314*E314</f>
        <v>854.64431999999999</v>
      </c>
      <c r="F315" s="6">
        <f t="shared" ref="F315:O315" si="563">$C314*F314</f>
        <v>359.85023999999999</v>
      </c>
      <c r="G315" s="6">
        <f t="shared" si="563"/>
        <v>502.29095999999998</v>
      </c>
      <c r="H315" s="6">
        <f t="shared" si="563"/>
        <v>256.76813999999996</v>
      </c>
      <c r="I315" s="6">
        <f t="shared" si="563"/>
        <v>836.52685999999994</v>
      </c>
      <c r="J315" s="6">
        <f t="shared" si="563"/>
        <v>132.44487999999998</v>
      </c>
      <c r="K315" s="6">
        <f t="shared" si="563"/>
        <v>203.04050000000001</v>
      </c>
      <c r="L315" s="6">
        <f t="shared" si="563"/>
        <v>106.83054</v>
      </c>
      <c r="M315" s="6">
        <f t="shared" si="563"/>
        <v>162.43239999999997</v>
      </c>
      <c r="N315" s="6">
        <f t="shared" si="563"/>
        <v>832.15368000000001</v>
      </c>
      <c r="O315" s="6">
        <f t="shared" si="563"/>
        <v>118.07585999999999</v>
      </c>
      <c r="P315" s="6">
        <f t="shared" ref="P315" si="564">$C314*P314</f>
        <v>0</v>
      </c>
      <c r="Q315" s="6">
        <f t="shared" ref="Q315" si="565">$C314*Q314</f>
        <v>241.14964000000001</v>
      </c>
      <c r="R315" s="6">
        <f t="shared" ref="R315:AB315" si="566">$C314*R314</f>
        <v>118.70059999999999</v>
      </c>
      <c r="S315" s="6">
        <f t="shared" si="566"/>
        <v>26.239079999999998</v>
      </c>
      <c r="T315" s="6">
        <f t="shared" si="566"/>
        <v>337.3596</v>
      </c>
      <c r="U315" s="6">
        <f t="shared" si="566"/>
        <v>111.20371999999999</v>
      </c>
      <c r="V315" s="6">
        <f t="shared" si="566"/>
        <v>229.27958000000001</v>
      </c>
      <c r="W315" s="6">
        <f t="shared" si="566"/>
        <v>294.87727999999998</v>
      </c>
      <c r="X315" s="6">
        <f t="shared" si="566"/>
        <v>399.20885999999996</v>
      </c>
      <c r="Y315" s="6">
        <f t="shared" si="566"/>
        <v>16.243239999999997</v>
      </c>
      <c r="Z315" s="6">
        <f t="shared" si="566"/>
        <v>0</v>
      </c>
      <c r="AA315" s="6">
        <f t="shared" si="566"/>
        <v>4.9979199999999997</v>
      </c>
      <c r="AB315" s="6">
        <f t="shared" si="566"/>
        <v>0</v>
      </c>
      <c r="AC315" s="67"/>
      <c r="AD315" s="55"/>
    </row>
    <row r="316" spans="1:30" s="52" customFormat="1">
      <c r="A316" s="96" t="s">
        <v>423</v>
      </c>
      <c r="B316" s="75">
        <f>149937.53/2</f>
        <v>74968.764999999999</v>
      </c>
      <c r="C316" s="198">
        <f t="shared" si="485"/>
        <v>6247.4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1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7"/>
      <c r="AD316" s="55"/>
    </row>
    <row r="317" spans="1:30" s="52" customFormat="1">
      <c r="A317" s="97"/>
      <c r="B317" s="74"/>
      <c r="C317" s="198"/>
      <c r="D317" s="6">
        <f t="shared" ref="D317" si="567">$C316*D316</f>
        <v>0</v>
      </c>
      <c r="E317" s="6">
        <f t="shared" ref="E317" si="568">$C316*E316</f>
        <v>0</v>
      </c>
      <c r="F317" s="6">
        <f t="shared" ref="F317:O317" si="569">$C316*F316</f>
        <v>0</v>
      </c>
      <c r="G317" s="6">
        <f t="shared" si="569"/>
        <v>0</v>
      </c>
      <c r="H317" s="6">
        <f t="shared" si="569"/>
        <v>0</v>
      </c>
      <c r="I317" s="6">
        <f t="shared" si="569"/>
        <v>0</v>
      </c>
      <c r="J317" s="6">
        <f t="shared" si="569"/>
        <v>0</v>
      </c>
      <c r="K317" s="6">
        <f t="shared" si="569"/>
        <v>0</v>
      </c>
      <c r="L317" s="6">
        <f t="shared" si="569"/>
        <v>0</v>
      </c>
      <c r="M317" s="6">
        <f t="shared" si="569"/>
        <v>0</v>
      </c>
      <c r="N317" s="6">
        <f t="shared" si="569"/>
        <v>6247.4</v>
      </c>
      <c r="O317" s="6">
        <f t="shared" si="569"/>
        <v>0</v>
      </c>
      <c r="P317" s="6">
        <f t="shared" ref="P317" si="570">$C316*P316</f>
        <v>0</v>
      </c>
      <c r="Q317" s="6">
        <f t="shared" ref="Q317" si="571">$C316*Q316</f>
        <v>0</v>
      </c>
      <c r="R317" s="6">
        <f t="shared" ref="R317:AB317" si="572">$C316*R316</f>
        <v>0</v>
      </c>
      <c r="S317" s="6">
        <f t="shared" si="572"/>
        <v>0</v>
      </c>
      <c r="T317" s="6">
        <f t="shared" si="572"/>
        <v>0</v>
      </c>
      <c r="U317" s="6">
        <f t="shared" si="572"/>
        <v>0</v>
      </c>
      <c r="V317" s="6">
        <f t="shared" si="572"/>
        <v>0</v>
      </c>
      <c r="W317" s="6">
        <f t="shared" si="572"/>
        <v>0</v>
      </c>
      <c r="X317" s="6">
        <f t="shared" si="572"/>
        <v>0</v>
      </c>
      <c r="Y317" s="6">
        <f t="shared" si="572"/>
        <v>0</v>
      </c>
      <c r="Z317" s="6">
        <f t="shared" si="572"/>
        <v>0</v>
      </c>
      <c r="AA317" s="6">
        <f t="shared" si="572"/>
        <v>0</v>
      </c>
      <c r="AB317" s="6">
        <f t="shared" si="572"/>
        <v>0</v>
      </c>
      <c r="AC317" s="67"/>
      <c r="AD317" s="55"/>
    </row>
    <row r="318" spans="1:30" s="52" customFormat="1">
      <c r="A318" s="99" t="s">
        <v>180</v>
      </c>
      <c r="B318" s="75">
        <v>3988397.54</v>
      </c>
      <c r="C318" s="198">
        <f t="shared" si="485"/>
        <v>332366.46000000002</v>
      </c>
      <c r="D318" s="5"/>
      <c r="E318" s="5"/>
      <c r="F318" s="5"/>
      <c r="G318" s="5"/>
      <c r="H318" s="5">
        <v>8.5000000000000006E-3</v>
      </c>
      <c r="I318" s="5"/>
      <c r="J318" s="5"/>
      <c r="K318" s="5"/>
      <c r="L318" s="5"/>
      <c r="M318" s="5"/>
      <c r="N318" s="5">
        <v>0.97960000000000003</v>
      </c>
      <c r="O318" s="5"/>
      <c r="P318" s="5"/>
      <c r="Q318" s="5"/>
      <c r="R318" s="5"/>
      <c r="S318" s="5"/>
      <c r="T318" s="5"/>
      <c r="U318" s="5"/>
      <c r="V318" s="5">
        <v>1.1900000000000001E-2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7"/>
      <c r="B319" s="193"/>
      <c r="C319" s="198"/>
      <c r="D319" s="6">
        <f>$C318*D318</f>
        <v>0</v>
      </c>
      <c r="E319" s="6">
        <f t="shared" ref="E319" si="573">$C318*E318</f>
        <v>0</v>
      </c>
      <c r="F319" s="6">
        <f t="shared" ref="F319" si="574">$C318*F318</f>
        <v>0</v>
      </c>
      <c r="G319" s="6">
        <f t="shared" ref="G319:AB319" si="575">$C318*G318</f>
        <v>0</v>
      </c>
      <c r="H319" s="6">
        <f t="shared" si="575"/>
        <v>2825.1149100000002</v>
      </c>
      <c r="I319" s="6">
        <f t="shared" si="575"/>
        <v>0</v>
      </c>
      <c r="J319" s="6">
        <f t="shared" si="575"/>
        <v>0</v>
      </c>
      <c r="K319" s="6">
        <f t="shared" si="575"/>
        <v>0</v>
      </c>
      <c r="L319" s="6">
        <f t="shared" si="575"/>
        <v>0</v>
      </c>
      <c r="M319" s="6">
        <f t="shared" si="575"/>
        <v>0</v>
      </c>
      <c r="N319" s="6">
        <f t="shared" si="575"/>
        <v>325586.18421600002</v>
      </c>
      <c r="O319" s="6">
        <f t="shared" si="575"/>
        <v>0</v>
      </c>
      <c r="P319" s="6">
        <f t="shared" si="575"/>
        <v>0</v>
      </c>
      <c r="Q319" s="6">
        <f t="shared" si="575"/>
        <v>0</v>
      </c>
      <c r="R319" s="6">
        <f t="shared" si="575"/>
        <v>0</v>
      </c>
      <c r="S319" s="6">
        <f t="shared" si="575"/>
        <v>0</v>
      </c>
      <c r="T319" s="6">
        <f t="shared" si="575"/>
        <v>0</v>
      </c>
      <c r="U319" s="6">
        <f t="shared" si="575"/>
        <v>0</v>
      </c>
      <c r="V319" s="6">
        <f t="shared" si="575"/>
        <v>3955.1608740000006</v>
      </c>
      <c r="W319" s="6">
        <f t="shared" si="575"/>
        <v>0</v>
      </c>
      <c r="X319" s="6">
        <f t="shared" si="575"/>
        <v>0</v>
      </c>
      <c r="Y319" s="6">
        <f t="shared" si="575"/>
        <v>0</v>
      </c>
      <c r="Z319" s="6">
        <f t="shared" si="575"/>
        <v>0</v>
      </c>
      <c r="AA319" s="6">
        <f t="shared" si="575"/>
        <v>0</v>
      </c>
      <c r="AB319" s="6">
        <f t="shared" si="575"/>
        <v>0</v>
      </c>
      <c r="AC319" s="67"/>
      <c r="AD319" s="55"/>
    </row>
    <row r="320" spans="1:30" s="52" customFormat="1">
      <c r="A320" s="96" t="s">
        <v>181</v>
      </c>
      <c r="B320" s="75">
        <f>418240.26/2</f>
        <v>209120.13</v>
      </c>
      <c r="C320" s="198">
        <f t="shared" si="485"/>
        <v>17426.68</v>
      </c>
      <c r="D320" s="38">
        <v>1.6500000000000001E-2</v>
      </c>
      <c r="E320" s="38">
        <v>0.1368</v>
      </c>
      <c r="F320" s="38">
        <v>5.7599999999999998E-2</v>
      </c>
      <c r="G320" s="38">
        <v>8.0399999999999999E-2</v>
      </c>
      <c r="H320" s="38">
        <v>4.1099999999999998E-2</v>
      </c>
      <c r="I320" s="38">
        <v>0.13389999999999999</v>
      </c>
      <c r="J320" s="38">
        <v>2.12E-2</v>
      </c>
      <c r="K320" s="38">
        <v>3.2500000000000001E-2</v>
      </c>
      <c r="L320" s="38">
        <v>1.7100000000000001E-2</v>
      </c>
      <c r="M320" s="38">
        <v>2.5999999999999999E-2</v>
      </c>
      <c r="N320" s="38">
        <v>0.13320000000000001</v>
      </c>
      <c r="O320" s="38">
        <v>1.89E-2</v>
      </c>
      <c r="P320" s="38">
        <v>0</v>
      </c>
      <c r="Q320" s="38">
        <v>3.8600000000000002E-2</v>
      </c>
      <c r="R320" s="38">
        <v>1.9E-2</v>
      </c>
      <c r="S320" s="38">
        <v>4.1999999999999997E-3</v>
      </c>
      <c r="T320" s="38">
        <v>5.3999999999999999E-2</v>
      </c>
      <c r="U320" s="38">
        <v>1.78E-2</v>
      </c>
      <c r="V320" s="38">
        <v>3.6700000000000003E-2</v>
      </c>
      <c r="W320" s="38">
        <v>4.7199999999999999E-2</v>
      </c>
      <c r="X320" s="38">
        <v>6.3899999999999998E-2</v>
      </c>
      <c r="Y320" s="38">
        <v>2.5999999999999999E-3</v>
      </c>
      <c r="Z320" s="5">
        <v>0</v>
      </c>
      <c r="AA320" s="5">
        <v>8.0000000000000004E-4</v>
      </c>
      <c r="AB320" s="5">
        <v>0</v>
      </c>
      <c r="AC320" s="67"/>
      <c r="AD320" s="55"/>
    </row>
    <row r="321" spans="1:30" s="52" customFormat="1">
      <c r="A321" s="97"/>
      <c r="B321" s="84"/>
      <c r="C321" s="198"/>
      <c r="D321" s="6">
        <f t="shared" ref="D321" si="576">$C320*D320</f>
        <v>287.54022000000003</v>
      </c>
      <c r="E321" s="6">
        <f t="shared" ref="E321" si="577">$C320*E320</f>
        <v>2383.9698240000002</v>
      </c>
      <c r="F321" s="6">
        <f t="shared" ref="F321:O321" si="578">$C320*F320</f>
        <v>1003.7767679999999</v>
      </c>
      <c r="G321" s="6">
        <f t="shared" si="578"/>
        <v>1401.1050720000001</v>
      </c>
      <c r="H321" s="6">
        <f t="shared" si="578"/>
        <v>716.23654799999997</v>
      </c>
      <c r="I321" s="6">
        <f t="shared" si="578"/>
        <v>2333.432452</v>
      </c>
      <c r="J321" s="6">
        <f t="shared" si="578"/>
        <v>369.44561600000003</v>
      </c>
      <c r="K321" s="6">
        <f t="shared" si="578"/>
        <v>566.36710000000005</v>
      </c>
      <c r="L321" s="6">
        <f t="shared" si="578"/>
        <v>297.99622800000003</v>
      </c>
      <c r="M321" s="6">
        <f t="shared" si="578"/>
        <v>453.09368000000001</v>
      </c>
      <c r="N321" s="6">
        <f t="shared" si="578"/>
        <v>2321.2337760000005</v>
      </c>
      <c r="O321" s="6">
        <f t="shared" si="578"/>
        <v>329.36425200000002</v>
      </c>
      <c r="P321" s="6">
        <f t="shared" ref="P321" si="579">$C320*P320</f>
        <v>0</v>
      </c>
      <c r="Q321" s="6">
        <f t="shared" ref="Q321" si="580">$C320*Q320</f>
        <v>672.669848</v>
      </c>
      <c r="R321" s="6">
        <f t="shared" ref="R321:AB321" si="581">$C320*R320</f>
        <v>331.10692</v>
      </c>
      <c r="S321" s="6">
        <f t="shared" si="581"/>
        <v>73.192055999999994</v>
      </c>
      <c r="T321" s="6">
        <f t="shared" si="581"/>
        <v>941.04071999999996</v>
      </c>
      <c r="U321" s="6">
        <f t="shared" si="581"/>
        <v>310.19490400000001</v>
      </c>
      <c r="V321" s="6">
        <f t="shared" si="581"/>
        <v>639.55915600000003</v>
      </c>
      <c r="W321" s="6">
        <f t="shared" si="581"/>
        <v>822.53929600000004</v>
      </c>
      <c r="X321" s="6">
        <f t="shared" si="581"/>
        <v>1113.564852</v>
      </c>
      <c r="Y321" s="6">
        <f t="shared" si="581"/>
        <v>45.309367999999999</v>
      </c>
      <c r="Z321" s="6">
        <f t="shared" si="581"/>
        <v>0</v>
      </c>
      <c r="AA321" s="6">
        <f t="shared" si="581"/>
        <v>13.941344000000001</v>
      </c>
      <c r="AB321" s="6">
        <f t="shared" si="581"/>
        <v>0</v>
      </c>
      <c r="AC321" s="67"/>
      <c r="AD321" s="55"/>
    </row>
    <row r="322" spans="1:30" s="52" customFormat="1">
      <c r="A322" s="96" t="s">
        <v>424</v>
      </c>
      <c r="B322" s="75">
        <f>418240.26/2</f>
        <v>209120.13</v>
      </c>
      <c r="C322" s="198">
        <f t="shared" si="485"/>
        <v>17426.68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>
        <v>1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7"/>
      <c r="B323" s="74"/>
      <c r="C323" s="198"/>
      <c r="D323" s="6">
        <f t="shared" ref="D323" si="582">$C322*D322</f>
        <v>0</v>
      </c>
      <c r="E323" s="6">
        <f t="shared" ref="E323" si="583">$C322*E322</f>
        <v>0</v>
      </c>
      <c r="F323" s="6">
        <f t="shared" ref="F323:O323" si="584">$C322*F322</f>
        <v>0</v>
      </c>
      <c r="G323" s="6">
        <f t="shared" si="584"/>
        <v>0</v>
      </c>
      <c r="H323" s="6">
        <f t="shared" si="584"/>
        <v>0</v>
      </c>
      <c r="I323" s="6">
        <f t="shared" si="584"/>
        <v>0</v>
      </c>
      <c r="J323" s="6">
        <f t="shared" si="584"/>
        <v>0</v>
      </c>
      <c r="K323" s="6">
        <f t="shared" si="584"/>
        <v>0</v>
      </c>
      <c r="L323" s="6">
        <f t="shared" si="584"/>
        <v>0</v>
      </c>
      <c r="M323" s="6">
        <f t="shared" si="584"/>
        <v>0</v>
      </c>
      <c r="N323" s="6">
        <f t="shared" si="584"/>
        <v>17426.68</v>
      </c>
      <c r="O323" s="6">
        <f t="shared" si="584"/>
        <v>0</v>
      </c>
      <c r="P323" s="6">
        <f t="shared" ref="P323" si="585">$C322*P322</f>
        <v>0</v>
      </c>
      <c r="Q323" s="6">
        <f t="shared" ref="Q323" si="586">$C322*Q322</f>
        <v>0</v>
      </c>
      <c r="R323" s="6">
        <f t="shared" ref="R323:AB323" si="587">$C322*R322</f>
        <v>0</v>
      </c>
      <c r="S323" s="6">
        <f t="shared" si="587"/>
        <v>0</v>
      </c>
      <c r="T323" s="6">
        <f t="shared" si="587"/>
        <v>0</v>
      </c>
      <c r="U323" s="6">
        <f t="shared" si="587"/>
        <v>0</v>
      </c>
      <c r="V323" s="6">
        <f t="shared" si="587"/>
        <v>0</v>
      </c>
      <c r="W323" s="6">
        <f t="shared" si="587"/>
        <v>0</v>
      </c>
      <c r="X323" s="6">
        <f t="shared" si="587"/>
        <v>0</v>
      </c>
      <c r="Y323" s="6">
        <f t="shared" si="587"/>
        <v>0</v>
      </c>
      <c r="Z323" s="6">
        <f t="shared" si="587"/>
        <v>0</v>
      </c>
      <c r="AA323" s="6">
        <f t="shared" si="587"/>
        <v>0</v>
      </c>
      <c r="AB323" s="6">
        <f t="shared" si="587"/>
        <v>0</v>
      </c>
      <c r="AC323" s="67"/>
      <c r="AD323" s="55"/>
    </row>
    <row r="324" spans="1:30" s="52" customFormat="1">
      <c r="A324" s="96" t="s">
        <v>182</v>
      </c>
      <c r="B324" s="75">
        <f>1857921.09/2</f>
        <v>928960.54500000004</v>
      </c>
      <c r="C324" s="198">
        <f t="shared" si="485"/>
        <v>77413.38</v>
      </c>
      <c r="D324" s="38">
        <v>1.6500000000000001E-2</v>
      </c>
      <c r="E324" s="38">
        <v>0.1368</v>
      </c>
      <c r="F324" s="38">
        <v>5.7599999999999998E-2</v>
      </c>
      <c r="G324" s="38">
        <v>8.0399999999999999E-2</v>
      </c>
      <c r="H324" s="38">
        <v>4.1099999999999998E-2</v>
      </c>
      <c r="I324" s="38">
        <v>0.13389999999999999</v>
      </c>
      <c r="J324" s="38">
        <v>2.12E-2</v>
      </c>
      <c r="K324" s="38">
        <v>3.2500000000000001E-2</v>
      </c>
      <c r="L324" s="38">
        <v>1.7100000000000001E-2</v>
      </c>
      <c r="M324" s="38">
        <v>2.5999999999999999E-2</v>
      </c>
      <c r="N324" s="38">
        <v>0.13320000000000001</v>
      </c>
      <c r="O324" s="38">
        <v>1.89E-2</v>
      </c>
      <c r="P324" s="38">
        <v>0</v>
      </c>
      <c r="Q324" s="38">
        <v>3.8600000000000002E-2</v>
      </c>
      <c r="R324" s="38">
        <v>1.9E-2</v>
      </c>
      <c r="S324" s="38">
        <v>4.1999999999999997E-3</v>
      </c>
      <c r="T324" s="38">
        <v>5.3999999999999999E-2</v>
      </c>
      <c r="U324" s="38">
        <v>1.78E-2</v>
      </c>
      <c r="V324" s="38">
        <v>3.6700000000000003E-2</v>
      </c>
      <c r="W324" s="38">
        <v>4.7199999999999999E-2</v>
      </c>
      <c r="X324" s="38">
        <v>6.3899999999999998E-2</v>
      </c>
      <c r="Y324" s="38">
        <v>2.5999999999999999E-3</v>
      </c>
      <c r="Z324" s="5">
        <v>0</v>
      </c>
      <c r="AA324" s="5">
        <v>8.0000000000000004E-4</v>
      </c>
      <c r="AB324" s="5">
        <v>0</v>
      </c>
      <c r="AC324" s="67"/>
      <c r="AD324" s="55"/>
    </row>
    <row r="325" spans="1:30" s="52" customFormat="1">
      <c r="A325" s="97"/>
      <c r="B325" s="84"/>
      <c r="C325" s="198"/>
      <c r="D325" s="6">
        <f t="shared" ref="D325" si="588">$C324*D324</f>
        <v>1277.32077</v>
      </c>
      <c r="E325" s="6">
        <f t="shared" ref="E325" si="589">$C324*E324</f>
        <v>10590.150384</v>
      </c>
      <c r="F325" s="6">
        <f t="shared" ref="F325:O325" si="590">$C324*F324</f>
        <v>4459.0106880000003</v>
      </c>
      <c r="G325" s="6">
        <f t="shared" si="590"/>
        <v>6224.0357520000007</v>
      </c>
      <c r="H325" s="6">
        <f t="shared" si="590"/>
        <v>3181.689918</v>
      </c>
      <c r="I325" s="6">
        <f t="shared" si="590"/>
        <v>10365.651582</v>
      </c>
      <c r="J325" s="6">
        <f t="shared" si="590"/>
        <v>1641.1636560000002</v>
      </c>
      <c r="K325" s="6">
        <f t="shared" si="590"/>
        <v>2515.9348500000001</v>
      </c>
      <c r="L325" s="6">
        <f t="shared" si="590"/>
        <v>1323.7687980000001</v>
      </c>
      <c r="M325" s="6">
        <f t="shared" si="590"/>
        <v>2012.7478800000001</v>
      </c>
      <c r="N325" s="6">
        <f t="shared" si="590"/>
        <v>10311.462216000002</v>
      </c>
      <c r="O325" s="6">
        <f t="shared" si="590"/>
        <v>1463.1128820000001</v>
      </c>
      <c r="P325" s="6">
        <f t="shared" ref="P325" si="591">$C324*P324</f>
        <v>0</v>
      </c>
      <c r="Q325" s="6">
        <f t="shared" ref="Q325" si="592">$C324*Q324</f>
        <v>2988.1564680000006</v>
      </c>
      <c r="R325" s="6">
        <f t="shared" ref="R325:AB325" si="593">$C324*R324</f>
        <v>1470.8542199999999</v>
      </c>
      <c r="S325" s="6">
        <f t="shared" si="593"/>
        <v>325.13619599999998</v>
      </c>
      <c r="T325" s="6">
        <f t="shared" si="593"/>
        <v>4180.3225200000006</v>
      </c>
      <c r="U325" s="6">
        <f t="shared" si="593"/>
        <v>1377.9581640000001</v>
      </c>
      <c r="V325" s="6">
        <f t="shared" si="593"/>
        <v>2841.0710460000005</v>
      </c>
      <c r="W325" s="6">
        <f t="shared" si="593"/>
        <v>3653.9115360000001</v>
      </c>
      <c r="X325" s="6">
        <f t="shared" si="593"/>
        <v>4946.7149820000004</v>
      </c>
      <c r="Y325" s="6">
        <f t="shared" si="593"/>
        <v>201.274788</v>
      </c>
      <c r="Z325" s="6">
        <f t="shared" si="593"/>
        <v>0</v>
      </c>
      <c r="AA325" s="6">
        <f t="shared" si="593"/>
        <v>61.930704000000006</v>
      </c>
      <c r="AB325" s="6">
        <f t="shared" si="593"/>
        <v>0</v>
      </c>
      <c r="AC325" s="67"/>
      <c r="AD325" s="55"/>
    </row>
    <row r="326" spans="1:30" s="52" customFormat="1">
      <c r="A326" s="96" t="s">
        <v>425</v>
      </c>
      <c r="B326" s="75">
        <f>1857921.09/2</f>
        <v>928960.54500000004</v>
      </c>
      <c r="C326" s="198">
        <f t="shared" si="485"/>
        <v>77413.38</v>
      </c>
      <c r="D326" s="5"/>
      <c r="E326" s="5">
        <v>0</v>
      </c>
      <c r="F326" s="5">
        <v>0</v>
      </c>
      <c r="G326" s="5">
        <v>2.7000000000000001E-3</v>
      </c>
      <c r="H326" s="5">
        <v>0.36230000000000001</v>
      </c>
      <c r="I326" s="5"/>
      <c r="J326" s="5">
        <v>1E-3</v>
      </c>
      <c r="K326" s="5">
        <v>2.5999999999999999E-3</v>
      </c>
      <c r="L326" s="5"/>
      <c r="M326" s="5"/>
      <c r="N326" s="5">
        <v>0.1565</v>
      </c>
      <c r="O326" s="5">
        <v>1.6000000000000001E-3</v>
      </c>
      <c r="P326" s="5"/>
      <c r="Q326" s="5"/>
      <c r="R326" s="5"/>
      <c r="S326" s="5"/>
      <c r="T326" s="5"/>
      <c r="U326" s="5"/>
      <c r="V326" s="5">
        <v>0.4733</v>
      </c>
      <c r="W326" s="5"/>
      <c r="X326" s="5"/>
      <c r="Y326" s="5"/>
      <c r="Z326" s="5"/>
      <c r="AA326" s="5"/>
      <c r="AB326" s="5"/>
      <c r="AC326" s="67"/>
      <c r="AD326" s="55"/>
    </row>
    <row r="327" spans="1:30" s="52" customFormat="1">
      <c r="A327" s="97"/>
      <c r="B327" s="74"/>
      <c r="C327" s="198"/>
      <c r="D327" s="6">
        <f t="shared" ref="D327" si="594">$C326*D326</f>
        <v>0</v>
      </c>
      <c r="E327" s="6">
        <f t="shared" ref="E327" si="595">$C326*E326</f>
        <v>0</v>
      </c>
      <c r="F327" s="6">
        <f t="shared" ref="F327:O327" si="596">$C326*F326</f>
        <v>0</v>
      </c>
      <c r="G327" s="6">
        <f t="shared" si="596"/>
        <v>209.01612600000001</v>
      </c>
      <c r="H327" s="6">
        <f t="shared" si="596"/>
        <v>28046.867574000004</v>
      </c>
      <c r="I327" s="6">
        <f t="shared" si="596"/>
        <v>0</v>
      </c>
      <c r="J327" s="6">
        <f t="shared" si="596"/>
        <v>77.413380000000004</v>
      </c>
      <c r="K327" s="6">
        <f t="shared" si="596"/>
        <v>201.274788</v>
      </c>
      <c r="L327" s="6">
        <f t="shared" si="596"/>
        <v>0</v>
      </c>
      <c r="M327" s="6">
        <f t="shared" si="596"/>
        <v>0</v>
      </c>
      <c r="N327" s="6">
        <f t="shared" si="596"/>
        <v>12115.19397</v>
      </c>
      <c r="O327" s="6">
        <f t="shared" si="596"/>
        <v>123.86140800000001</v>
      </c>
      <c r="P327" s="6">
        <f t="shared" ref="P327" si="597">$C326*P326</f>
        <v>0</v>
      </c>
      <c r="Q327" s="6">
        <f t="shared" ref="Q327" si="598">$C326*Q326</f>
        <v>0</v>
      </c>
      <c r="R327" s="6">
        <f t="shared" ref="R327:AB327" si="599">$C326*R326</f>
        <v>0</v>
      </c>
      <c r="S327" s="6">
        <f t="shared" si="599"/>
        <v>0</v>
      </c>
      <c r="T327" s="6">
        <f t="shared" si="599"/>
        <v>0</v>
      </c>
      <c r="U327" s="6">
        <f t="shared" si="599"/>
        <v>0</v>
      </c>
      <c r="V327" s="6">
        <f t="shared" si="599"/>
        <v>36639.752754000001</v>
      </c>
      <c r="W327" s="6">
        <f t="shared" si="599"/>
        <v>0</v>
      </c>
      <c r="X327" s="6">
        <f t="shared" si="599"/>
        <v>0</v>
      </c>
      <c r="Y327" s="6">
        <f t="shared" si="599"/>
        <v>0</v>
      </c>
      <c r="Z327" s="6">
        <f t="shared" si="599"/>
        <v>0</v>
      </c>
      <c r="AA327" s="6">
        <f t="shared" si="599"/>
        <v>0</v>
      </c>
      <c r="AB327" s="6">
        <f t="shared" si="599"/>
        <v>0</v>
      </c>
      <c r="AC327" s="67"/>
      <c r="AD327" s="55"/>
    </row>
    <row r="328" spans="1:30" s="52" customFormat="1">
      <c r="A328" s="96" t="s">
        <v>183</v>
      </c>
      <c r="B328" s="75">
        <f>2691516.47/2</f>
        <v>1345758.2350000001</v>
      </c>
      <c r="C328" s="198">
        <f t="shared" si="485"/>
        <v>112146.52</v>
      </c>
      <c r="D328" s="38">
        <v>1.6500000000000001E-2</v>
      </c>
      <c r="E328" s="38">
        <v>0.1368</v>
      </c>
      <c r="F328" s="38">
        <v>5.7599999999999998E-2</v>
      </c>
      <c r="G328" s="38">
        <v>8.0399999999999999E-2</v>
      </c>
      <c r="H328" s="38">
        <v>4.1099999999999998E-2</v>
      </c>
      <c r="I328" s="38">
        <v>0.13389999999999999</v>
      </c>
      <c r="J328" s="38">
        <v>2.12E-2</v>
      </c>
      <c r="K328" s="38">
        <v>3.2500000000000001E-2</v>
      </c>
      <c r="L328" s="38">
        <v>1.7100000000000001E-2</v>
      </c>
      <c r="M328" s="38">
        <v>2.5999999999999999E-2</v>
      </c>
      <c r="N328" s="38">
        <v>0.13320000000000001</v>
      </c>
      <c r="O328" s="38">
        <v>1.89E-2</v>
      </c>
      <c r="P328" s="38">
        <v>0</v>
      </c>
      <c r="Q328" s="38">
        <v>3.8600000000000002E-2</v>
      </c>
      <c r="R328" s="38">
        <v>1.9E-2</v>
      </c>
      <c r="S328" s="38">
        <v>4.1999999999999997E-3</v>
      </c>
      <c r="T328" s="38">
        <v>5.3999999999999999E-2</v>
      </c>
      <c r="U328" s="38">
        <v>1.78E-2</v>
      </c>
      <c r="V328" s="38">
        <v>3.6700000000000003E-2</v>
      </c>
      <c r="W328" s="38">
        <v>4.7199999999999999E-2</v>
      </c>
      <c r="X328" s="38">
        <v>6.3899999999999998E-2</v>
      </c>
      <c r="Y328" s="38">
        <v>2.5999999999999999E-3</v>
      </c>
      <c r="Z328" s="5">
        <v>0</v>
      </c>
      <c r="AA328" s="5">
        <v>8.0000000000000004E-4</v>
      </c>
      <c r="AB328" s="5">
        <v>0</v>
      </c>
      <c r="AC328" s="67"/>
      <c r="AD328" s="55"/>
    </row>
    <row r="329" spans="1:30" s="52" customFormat="1">
      <c r="A329" s="97"/>
      <c r="B329" s="84"/>
      <c r="C329" s="198"/>
      <c r="D329" s="6">
        <f t="shared" ref="D329" si="600">$C328*D328</f>
        <v>1850.41758</v>
      </c>
      <c r="E329" s="6">
        <f t="shared" ref="E329" si="601">$C328*E328</f>
        <v>15341.643936</v>
      </c>
      <c r="F329" s="6">
        <f t="shared" ref="F329:O329" si="602">$C328*F328</f>
        <v>6459.6395519999996</v>
      </c>
      <c r="G329" s="6">
        <f t="shared" si="602"/>
        <v>9016.5802079999994</v>
      </c>
      <c r="H329" s="6">
        <f t="shared" si="602"/>
        <v>4609.2219720000003</v>
      </c>
      <c r="I329" s="6">
        <f t="shared" si="602"/>
        <v>15016.419028</v>
      </c>
      <c r="J329" s="6">
        <f t="shared" si="602"/>
        <v>2377.5062240000002</v>
      </c>
      <c r="K329" s="6">
        <f t="shared" si="602"/>
        <v>3644.7619000000004</v>
      </c>
      <c r="L329" s="6">
        <f t="shared" si="602"/>
        <v>1917.705492</v>
      </c>
      <c r="M329" s="6">
        <f t="shared" si="602"/>
        <v>2915.8095199999998</v>
      </c>
      <c r="N329" s="6">
        <f t="shared" si="602"/>
        <v>14937.916464000002</v>
      </c>
      <c r="O329" s="6">
        <f t="shared" si="602"/>
        <v>2119.5692280000003</v>
      </c>
      <c r="P329" s="6">
        <f t="shared" ref="P329" si="603">$C328*P328</f>
        <v>0</v>
      </c>
      <c r="Q329" s="6">
        <f t="shared" ref="Q329" si="604">$C328*Q328</f>
        <v>4328.8556720000006</v>
      </c>
      <c r="R329" s="6">
        <f t="shared" ref="R329:AB329" si="605">$C328*R328</f>
        <v>2130.78388</v>
      </c>
      <c r="S329" s="6">
        <f t="shared" si="605"/>
        <v>471.01538399999998</v>
      </c>
      <c r="T329" s="6">
        <f t="shared" si="605"/>
        <v>6055.9120800000001</v>
      </c>
      <c r="U329" s="6">
        <f t="shared" si="605"/>
        <v>1996.2080559999999</v>
      </c>
      <c r="V329" s="6">
        <f t="shared" si="605"/>
        <v>4115.7772840000007</v>
      </c>
      <c r="W329" s="6">
        <f t="shared" si="605"/>
        <v>5293.3157440000004</v>
      </c>
      <c r="X329" s="6">
        <f t="shared" si="605"/>
        <v>7166.162628</v>
      </c>
      <c r="Y329" s="6">
        <f t="shared" si="605"/>
        <v>291.58095200000002</v>
      </c>
      <c r="Z329" s="6">
        <f t="shared" si="605"/>
        <v>0</v>
      </c>
      <c r="AA329" s="6">
        <f t="shared" si="605"/>
        <v>89.717216000000008</v>
      </c>
      <c r="AB329" s="6">
        <f t="shared" si="605"/>
        <v>0</v>
      </c>
      <c r="AC329" s="67"/>
      <c r="AD329" s="55"/>
    </row>
    <row r="330" spans="1:30" s="52" customFormat="1">
      <c r="A330" s="96" t="s">
        <v>426</v>
      </c>
      <c r="B330" s="75">
        <f>2691516.47/2</f>
        <v>1345758.2350000001</v>
      </c>
      <c r="C330" s="198">
        <f t="shared" si="485"/>
        <v>112146.52</v>
      </c>
      <c r="D330" s="5">
        <v>0</v>
      </c>
      <c r="E330" s="5"/>
      <c r="F330" s="5">
        <v>7.1599999999999997E-2</v>
      </c>
      <c r="G330" s="5"/>
      <c r="H330" s="5"/>
      <c r="I330" s="5"/>
      <c r="J330" s="5"/>
      <c r="K330" s="5"/>
      <c r="L330" s="5"/>
      <c r="M330" s="5">
        <v>0</v>
      </c>
      <c r="N330" s="5">
        <v>0.84009999999999996</v>
      </c>
      <c r="O330" s="5"/>
      <c r="P330" s="5"/>
      <c r="Q330" s="5"/>
      <c r="R330" s="5">
        <v>1.37E-2</v>
      </c>
      <c r="S330" s="5"/>
      <c r="T330" s="5">
        <v>0</v>
      </c>
      <c r="U330" s="5"/>
      <c r="V330" s="5">
        <v>7.46E-2</v>
      </c>
      <c r="W330" s="5"/>
      <c r="X330" s="5"/>
      <c r="Y330" s="5"/>
      <c r="Z330" s="5"/>
      <c r="AA330" s="5"/>
      <c r="AB330" s="5"/>
      <c r="AC330" s="67"/>
      <c r="AD330" s="55"/>
    </row>
    <row r="331" spans="1:30" s="52" customFormat="1">
      <c r="A331" s="97"/>
      <c r="B331" s="74"/>
      <c r="C331" s="198"/>
      <c r="D331" s="6">
        <f t="shared" ref="D331" si="606">$C330*D330</f>
        <v>0</v>
      </c>
      <c r="E331" s="6">
        <f t="shared" ref="E331" si="607">$C330*E330</f>
        <v>0</v>
      </c>
      <c r="F331" s="6">
        <f t="shared" ref="F331:O331" si="608">$C330*F330</f>
        <v>8029.6908320000002</v>
      </c>
      <c r="G331" s="6">
        <f t="shared" si="608"/>
        <v>0</v>
      </c>
      <c r="H331" s="6">
        <f t="shared" si="608"/>
        <v>0</v>
      </c>
      <c r="I331" s="6">
        <f t="shared" si="608"/>
        <v>0</v>
      </c>
      <c r="J331" s="6">
        <f t="shared" si="608"/>
        <v>0</v>
      </c>
      <c r="K331" s="6">
        <f t="shared" si="608"/>
        <v>0</v>
      </c>
      <c r="L331" s="6">
        <f t="shared" si="608"/>
        <v>0</v>
      </c>
      <c r="M331" s="6">
        <f t="shared" si="608"/>
        <v>0</v>
      </c>
      <c r="N331" s="6">
        <f t="shared" si="608"/>
        <v>94214.291452000005</v>
      </c>
      <c r="O331" s="6">
        <f t="shared" si="608"/>
        <v>0</v>
      </c>
      <c r="P331" s="6">
        <f t="shared" ref="P331" si="609">$C330*P330</f>
        <v>0</v>
      </c>
      <c r="Q331" s="6">
        <f t="shared" ref="Q331" si="610">$C330*Q330</f>
        <v>0</v>
      </c>
      <c r="R331" s="6">
        <f t="shared" ref="R331:AB331" si="611">$C330*R330</f>
        <v>1536.407324</v>
      </c>
      <c r="S331" s="6">
        <f t="shared" si="611"/>
        <v>0</v>
      </c>
      <c r="T331" s="6">
        <f t="shared" si="611"/>
        <v>0</v>
      </c>
      <c r="U331" s="6">
        <f t="shared" si="611"/>
        <v>0</v>
      </c>
      <c r="V331" s="6">
        <f t="shared" si="611"/>
        <v>8366.1303920000009</v>
      </c>
      <c r="W331" s="6">
        <f t="shared" si="611"/>
        <v>0</v>
      </c>
      <c r="X331" s="6">
        <f t="shared" si="611"/>
        <v>0</v>
      </c>
      <c r="Y331" s="6">
        <f t="shared" si="611"/>
        <v>0</v>
      </c>
      <c r="Z331" s="6">
        <f t="shared" si="611"/>
        <v>0</v>
      </c>
      <c r="AA331" s="6">
        <f t="shared" si="611"/>
        <v>0</v>
      </c>
      <c r="AB331" s="6">
        <f t="shared" si="611"/>
        <v>0</v>
      </c>
      <c r="AC331" s="67"/>
      <c r="AD331" s="55"/>
    </row>
    <row r="332" spans="1:30" s="52" customFormat="1">
      <c r="A332" s="96" t="s">
        <v>184</v>
      </c>
      <c r="B332" s="75">
        <f>11383859.78/2</f>
        <v>5691929.8899999997</v>
      </c>
      <c r="C332" s="198">
        <f t="shared" si="485"/>
        <v>474327.49</v>
      </c>
      <c r="D332" s="38">
        <v>1.6500000000000001E-2</v>
      </c>
      <c r="E332" s="38">
        <v>0.1368</v>
      </c>
      <c r="F332" s="38">
        <v>5.7599999999999998E-2</v>
      </c>
      <c r="G332" s="38">
        <v>8.0399999999999999E-2</v>
      </c>
      <c r="H332" s="38">
        <v>4.1099999999999998E-2</v>
      </c>
      <c r="I332" s="38">
        <v>0.13389999999999999</v>
      </c>
      <c r="J332" s="38">
        <v>2.12E-2</v>
      </c>
      <c r="K332" s="38">
        <v>3.2500000000000001E-2</v>
      </c>
      <c r="L332" s="38">
        <v>1.7100000000000001E-2</v>
      </c>
      <c r="M332" s="38">
        <v>2.5999999999999999E-2</v>
      </c>
      <c r="N332" s="38">
        <v>0.13320000000000001</v>
      </c>
      <c r="O332" s="38">
        <v>1.89E-2</v>
      </c>
      <c r="P332" s="38">
        <v>0</v>
      </c>
      <c r="Q332" s="38">
        <v>3.8600000000000002E-2</v>
      </c>
      <c r="R332" s="38">
        <v>1.9E-2</v>
      </c>
      <c r="S332" s="38">
        <v>4.1999999999999997E-3</v>
      </c>
      <c r="T332" s="38">
        <v>5.3999999999999999E-2</v>
      </c>
      <c r="U332" s="38">
        <v>1.78E-2</v>
      </c>
      <c r="V332" s="38">
        <v>3.6700000000000003E-2</v>
      </c>
      <c r="W332" s="38">
        <v>4.7199999999999999E-2</v>
      </c>
      <c r="X332" s="38">
        <v>6.3899999999999998E-2</v>
      </c>
      <c r="Y332" s="38">
        <v>2.5999999999999999E-3</v>
      </c>
      <c r="Z332" s="5">
        <v>0</v>
      </c>
      <c r="AA332" s="5">
        <v>8.0000000000000004E-4</v>
      </c>
      <c r="AB332" s="5">
        <v>0</v>
      </c>
      <c r="AC332" s="67"/>
      <c r="AD332" s="55"/>
    </row>
    <row r="333" spans="1:30" s="52" customFormat="1">
      <c r="A333" s="97"/>
      <c r="B333" s="84"/>
      <c r="C333" s="198"/>
      <c r="D333" s="6">
        <f t="shared" ref="D333" si="612">$C332*D332</f>
        <v>7826.403585</v>
      </c>
      <c r="E333" s="6">
        <f t="shared" ref="E333" si="613">$C332*E332</f>
        <v>64888.000632000003</v>
      </c>
      <c r="F333" s="6">
        <f t="shared" ref="F333:O333" si="614">$C332*F332</f>
        <v>27321.263423999997</v>
      </c>
      <c r="G333" s="6">
        <f t="shared" si="614"/>
        <v>38135.930196000001</v>
      </c>
      <c r="H333" s="6">
        <f t="shared" si="614"/>
        <v>19494.859838999997</v>
      </c>
      <c r="I333" s="6">
        <f t="shared" si="614"/>
        <v>63512.450910999993</v>
      </c>
      <c r="J333" s="6">
        <f t="shared" si="614"/>
        <v>10055.742788</v>
      </c>
      <c r="K333" s="6">
        <f t="shared" si="614"/>
        <v>15415.643425</v>
      </c>
      <c r="L333" s="6">
        <f t="shared" si="614"/>
        <v>8111.0000790000004</v>
      </c>
      <c r="M333" s="6">
        <f t="shared" si="614"/>
        <v>12332.514739999999</v>
      </c>
      <c r="N333" s="6">
        <f t="shared" si="614"/>
        <v>63180.421668000003</v>
      </c>
      <c r="O333" s="6">
        <f t="shared" si="614"/>
        <v>8964.7895609999996</v>
      </c>
      <c r="P333" s="6">
        <f t="shared" ref="P333" si="615">$C332*P332</f>
        <v>0</v>
      </c>
      <c r="Q333" s="6">
        <f t="shared" ref="Q333" si="616">$C332*Q332</f>
        <v>18309.041114</v>
      </c>
      <c r="R333" s="6">
        <f t="shared" ref="R333:AB333" si="617">$C332*R332</f>
        <v>9012.2223099999992</v>
      </c>
      <c r="S333" s="6">
        <f t="shared" si="617"/>
        <v>1992.1754579999999</v>
      </c>
      <c r="T333" s="6">
        <f t="shared" si="617"/>
        <v>25613.68446</v>
      </c>
      <c r="U333" s="6">
        <f t="shared" si="617"/>
        <v>8443.0293220000003</v>
      </c>
      <c r="V333" s="6">
        <f t="shared" si="617"/>
        <v>17407.818883</v>
      </c>
      <c r="W333" s="6">
        <f t="shared" si="617"/>
        <v>22388.257527999998</v>
      </c>
      <c r="X333" s="6">
        <f t="shared" si="617"/>
        <v>30309.526610999998</v>
      </c>
      <c r="Y333" s="6">
        <f t="shared" si="617"/>
        <v>1233.2514739999999</v>
      </c>
      <c r="Z333" s="6">
        <f t="shared" si="617"/>
        <v>0</v>
      </c>
      <c r="AA333" s="6">
        <f t="shared" si="617"/>
        <v>379.46199200000001</v>
      </c>
      <c r="AB333" s="6">
        <f t="shared" si="617"/>
        <v>0</v>
      </c>
      <c r="AC333" s="67"/>
      <c r="AD333" s="55"/>
    </row>
    <row r="334" spans="1:30" s="52" customFormat="1">
      <c r="A334" s="96" t="s">
        <v>427</v>
      </c>
      <c r="B334" s="75">
        <f>11383859.78/2</f>
        <v>5691929.8899999997</v>
      </c>
      <c r="C334" s="198">
        <f t="shared" si="485"/>
        <v>474327.49</v>
      </c>
      <c r="D334" s="5"/>
      <c r="E334" s="5"/>
      <c r="F334" s="5"/>
      <c r="G334" s="5"/>
      <c r="H334" s="5">
        <v>7.6100000000000001E-2</v>
      </c>
      <c r="I334" s="5"/>
      <c r="J334" s="5"/>
      <c r="K334" s="5"/>
      <c r="L334" s="5"/>
      <c r="M334" s="5"/>
      <c r="N334" s="5">
        <v>0.80369999999999997</v>
      </c>
      <c r="O334" s="5"/>
      <c r="P334" s="5"/>
      <c r="Q334" s="5"/>
      <c r="R334" s="5"/>
      <c r="S334" s="5"/>
      <c r="T334" s="5"/>
      <c r="U334" s="5"/>
      <c r="V334" s="5">
        <v>0.1202</v>
      </c>
      <c r="W334" s="5"/>
      <c r="X334" s="5"/>
      <c r="Y334" s="5"/>
      <c r="Z334" s="5"/>
      <c r="AA334" s="5"/>
      <c r="AB334" s="5"/>
      <c r="AC334" s="67"/>
      <c r="AD334" s="55"/>
    </row>
    <row r="335" spans="1:30" s="52" customFormat="1">
      <c r="A335" s="97"/>
      <c r="B335" s="74"/>
      <c r="C335" s="198"/>
      <c r="D335" s="6">
        <f t="shared" ref="D335" si="618">$C334*D334</f>
        <v>0</v>
      </c>
      <c r="E335" s="6">
        <f t="shared" ref="E335" si="619">$C334*E334</f>
        <v>0</v>
      </c>
      <c r="F335" s="6">
        <f t="shared" ref="F335:O335" si="620">$C334*F334</f>
        <v>0</v>
      </c>
      <c r="G335" s="6">
        <f t="shared" si="620"/>
        <v>0</v>
      </c>
      <c r="H335" s="6">
        <f t="shared" si="620"/>
        <v>36096.321988999996</v>
      </c>
      <c r="I335" s="6">
        <f t="shared" si="620"/>
        <v>0</v>
      </c>
      <c r="J335" s="6">
        <f t="shared" si="620"/>
        <v>0</v>
      </c>
      <c r="K335" s="6">
        <f t="shared" si="620"/>
        <v>0</v>
      </c>
      <c r="L335" s="6">
        <f t="shared" si="620"/>
        <v>0</v>
      </c>
      <c r="M335" s="6">
        <f t="shared" si="620"/>
        <v>0</v>
      </c>
      <c r="N335" s="6">
        <f t="shared" si="620"/>
        <v>381217.00371299998</v>
      </c>
      <c r="O335" s="6">
        <f t="shared" si="620"/>
        <v>0</v>
      </c>
      <c r="P335" s="6">
        <f t="shared" ref="P335" si="621">$C334*P334</f>
        <v>0</v>
      </c>
      <c r="Q335" s="6">
        <f t="shared" ref="Q335" si="622">$C334*Q334</f>
        <v>0</v>
      </c>
      <c r="R335" s="6">
        <f t="shared" ref="R335:AB335" si="623">$C334*R334</f>
        <v>0</v>
      </c>
      <c r="S335" s="6">
        <f t="shared" si="623"/>
        <v>0</v>
      </c>
      <c r="T335" s="6">
        <f t="shared" si="623"/>
        <v>0</v>
      </c>
      <c r="U335" s="6">
        <f t="shared" si="623"/>
        <v>0</v>
      </c>
      <c r="V335" s="6">
        <f t="shared" si="623"/>
        <v>57014.164297999996</v>
      </c>
      <c r="W335" s="6">
        <f t="shared" si="623"/>
        <v>0</v>
      </c>
      <c r="X335" s="6">
        <f t="shared" si="623"/>
        <v>0</v>
      </c>
      <c r="Y335" s="6">
        <f t="shared" si="623"/>
        <v>0</v>
      </c>
      <c r="Z335" s="6">
        <f t="shared" si="623"/>
        <v>0</v>
      </c>
      <c r="AA335" s="6">
        <f t="shared" si="623"/>
        <v>0</v>
      </c>
      <c r="AB335" s="6">
        <f t="shared" si="623"/>
        <v>0</v>
      </c>
      <c r="AC335" s="67"/>
      <c r="AD335" s="55"/>
    </row>
    <row r="336" spans="1:30" s="52" customFormat="1">
      <c r="A336" s="96" t="s">
        <v>185</v>
      </c>
      <c r="B336" s="75">
        <f>3798597.1/2</f>
        <v>1899298.55</v>
      </c>
      <c r="C336" s="198">
        <f t="shared" si="485"/>
        <v>158274.88</v>
      </c>
      <c r="D336" s="38">
        <v>1.6500000000000001E-2</v>
      </c>
      <c r="E336" s="38">
        <v>0.1368</v>
      </c>
      <c r="F336" s="38">
        <v>5.7599999999999998E-2</v>
      </c>
      <c r="G336" s="38">
        <v>8.0399999999999999E-2</v>
      </c>
      <c r="H336" s="38">
        <v>4.1099999999999998E-2</v>
      </c>
      <c r="I336" s="38">
        <v>0.13389999999999999</v>
      </c>
      <c r="J336" s="38">
        <v>2.12E-2</v>
      </c>
      <c r="K336" s="38">
        <v>3.2500000000000001E-2</v>
      </c>
      <c r="L336" s="38">
        <v>1.7100000000000001E-2</v>
      </c>
      <c r="M336" s="38">
        <v>2.5999999999999999E-2</v>
      </c>
      <c r="N336" s="38">
        <v>0.13320000000000001</v>
      </c>
      <c r="O336" s="38">
        <v>1.89E-2</v>
      </c>
      <c r="P336" s="38">
        <v>0</v>
      </c>
      <c r="Q336" s="38">
        <v>3.8600000000000002E-2</v>
      </c>
      <c r="R336" s="38">
        <v>1.9E-2</v>
      </c>
      <c r="S336" s="38">
        <v>4.1999999999999997E-3</v>
      </c>
      <c r="T336" s="38">
        <v>5.3999999999999999E-2</v>
      </c>
      <c r="U336" s="38">
        <v>1.78E-2</v>
      </c>
      <c r="V336" s="38">
        <v>3.6700000000000003E-2</v>
      </c>
      <c r="W336" s="38">
        <v>4.7199999999999999E-2</v>
      </c>
      <c r="X336" s="38">
        <v>6.3899999999999998E-2</v>
      </c>
      <c r="Y336" s="38">
        <v>2.5999999999999999E-3</v>
      </c>
      <c r="Z336" s="5">
        <v>0</v>
      </c>
      <c r="AA336" s="5">
        <v>8.0000000000000004E-4</v>
      </c>
      <c r="AB336" s="5">
        <v>0</v>
      </c>
      <c r="AC336" s="67"/>
      <c r="AD336" s="55"/>
    </row>
    <row r="337" spans="1:30" s="52" customFormat="1">
      <c r="A337" s="97"/>
      <c r="B337" s="84"/>
      <c r="C337" s="198"/>
      <c r="D337" s="6">
        <f t="shared" ref="D337" si="624">$C336*D336</f>
        <v>2611.5355200000004</v>
      </c>
      <c r="E337" s="6">
        <f t="shared" ref="E337" si="625">$C336*E336</f>
        <v>21652.003584000002</v>
      </c>
      <c r="F337" s="6">
        <f t="shared" ref="F337:O337" si="626">$C336*F336</f>
        <v>9116.6330880000005</v>
      </c>
      <c r="G337" s="6">
        <f t="shared" si="626"/>
        <v>12725.300352</v>
      </c>
      <c r="H337" s="6">
        <f t="shared" si="626"/>
        <v>6505.0975680000001</v>
      </c>
      <c r="I337" s="6">
        <f t="shared" si="626"/>
        <v>21193.006431999998</v>
      </c>
      <c r="J337" s="6">
        <f t="shared" si="626"/>
        <v>3355.4274559999999</v>
      </c>
      <c r="K337" s="6">
        <f t="shared" si="626"/>
        <v>5143.9336000000003</v>
      </c>
      <c r="L337" s="6">
        <f t="shared" si="626"/>
        <v>2706.5004480000002</v>
      </c>
      <c r="M337" s="6">
        <f t="shared" si="626"/>
        <v>4115.1468800000002</v>
      </c>
      <c r="N337" s="6">
        <f t="shared" si="626"/>
        <v>21082.214016000002</v>
      </c>
      <c r="O337" s="6">
        <f t="shared" si="626"/>
        <v>2991.3952320000003</v>
      </c>
      <c r="P337" s="6">
        <f t="shared" ref="P337" si="627">$C336*P336</f>
        <v>0</v>
      </c>
      <c r="Q337" s="6">
        <f t="shared" ref="Q337" si="628">$C336*Q336</f>
        <v>6109.4103680000007</v>
      </c>
      <c r="R337" s="6">
        <f t="shared" ref="R337:AB337" si="629">$C336*R336</f>
        <v>3007.2227200000002</v>
      </c>
      <c r="S337" s="6">
        <f t="shared" si="629"/>
        <v>664.75449600000002</v>
      </c>
      <c r="T337" s="6">
        <f t="shared" si="629"/>
        <v>8546.8435200000004</v>
      </c>
      <c r="U337" s="6">
        <f t="shared" si="629"/>
        <v>2817.292864</v>
      </c>
      <c r="V337" s="6">
        <f t="shared" si="629"/>
        <v>5808.6880960000008</v>
      </c>
      <c r="W337" s="6">
        <f t="shared" si="629"/>
        <v>7470.5743359999997</v>
      </c>
      <c r="X337" s="6">
        <f t="shared" si="629"/>
        <v>10113.764832000001</v>
      </c>
      <c r="Y337" s="6">
        <f t="shared" si="629"/>
        <v>411.51468799999998</v>
      </c>
      <c r="Z337" s="6">
        <f t="shared" si="629"/>
        <v>0</v>
      </c>
      <c r="AA337" s="6">
        <f t="shared" si="629"/>
        <v>126.61990400000001</v>
      </c>
      <c r="AB337" s="6">
        <f t="shared" si="629"/>
        <v>0</v>
      </c>
      <c r="AC337" s="67"/>
      <c r="AD337" s="55"/>
    </row>
    <row r="338" spans="1:30" s="52" customFormat="1">
      <c r="A338" s="96" t="s">
        <v>428</v>
      </c>
      <c r="B338" s="75">
        <f>3798597.1/2</f>
        <v>1899298.55</v>
      </c>
      <c r="C338" s="198">
        <f t="shared" si="485"/>
        <v>158274.88</v>
      </c>
      <c r="D338" s="5"/>
      <c r="E338" s="5"/>
      <c r="F338" s="5">
        <v>0.28939999999999999</v>
      </c>
      <c r="G338" s="5"/>
      <c r="H338" s="5">
        <v>0.13780000000000001</v>
      </c>
      <c r="I338" s="5"/>
      <c r="J338" s="5"/>
      <c r="K338" s="5"/>
      <c r="L338" s="5"/>
      <c r="M338" s="5"/>
      <c r="N338" s="5">
        <v>0.32179999999999997</v>
      </c>
      <c r="O338" s="5"/>
      <c r="P338" s="5"/>
      <c r="Q338" s="5"/>
      <c r="R338" s="5"/>
      <c r="S338" s="5"/>
      <c r="T338" s="5"/>
      <c r="U338" s="5"/>
      <c r="V338" s="5">
        <v>0.251</v>
      </c>
      <c r="W338" s="5"/>
      <c r="X338" s="5"/>
      <c r="Y338" s="5"/>
      <c r="Z338" s="5"/>
      <c r="AA338" s="5"/>
      <c r="AB338" s="5"/>
      <c r="AC338" s="67"/>
      <c r="AD338" s="55"/>
    </row>
    <row r="339" spans="1:30" s="52" customFormat="1">
      <c r="A339" s="97"/>
      <c r="B339" s="74"/>
      <c r="C339" s="198"/>
      <c r="D339" s="6">
        <f t="shared" ref="D339" si="630">$C338*D338</f>
        <v>0</v>
      </c>
      <c r="E339" s="6">
        <f t="shared" ref="E339" si="631">$C338*E338</f>
        <v>0</v>
      </c>
      <c r="F339" s="6">
        <f t="shared" ref="F339:O339" si="632">$C338*F338</f>
        <v>45804.750271999997</v>
      </c>
      <c r="G339" s="6">
        <f t="shared" si="632"/>
        <v>0</v>
      </c>
      <c r="H339" s="6">
        <f t="shared" si="632"/>
        <v>21810.278464000003</v>
      </c>
      <c r="I339" s="6">
        <f t="shared" si="632"/>
        <v>0</v>
      </c>
      <c r="J339" s="6">
        <f t="shared" si="632"/>
        <v>0</v>
      </c>
      <c r="K339" s="6">
        <f t="shared" si="632"/>
        <v>0</v>
      </c>
      <c r="L339" s="6">
        <f t="shared" si="632"/>
        <v>0</v>
      </c>
      <c r="M339" s="6">
        <f t="shared" si="632"/>
        <v>0</v>
      </c>
      <c r="N339" s="6">
        <f t="shared" si="632"/>
        <v>50932.856383999999</v>
      </c>
      <c r="O339" s="6">
        <f t="shared" si="632"/>
        <v>0</v>
      </c>
      <c r="P339" s="6">
        <f t="shared" ref="P339" si="633">$C338*P338</f>
        <v>0</v>
      </c>
      <c r="Q339" s="6">
        <f t="shared" ref="Q339" si="634">$C338*Q338</f>
        <v>0</v>
      </c>
      <c r="R339" s="6">
        <f t="shared" ref="R339:AB339" si="635">$C338*R338</f>
        <v>0</v>
      </c>
      <c r="S339" s="6">
        <f t="shared" si="635"/>
        <v>0</v>
      </c>
      <c r="T339" s="6">
        <f t="shared" si="635"/>
        <v>0</v>
      </c>
      <c r="U339" s="6">
        <f t="shared" si="635"/>
        <v>0</v>
      </c>
      <c r="V339" s="6">
        <f t="shared" si="635"/>
        <v>39726.994879999998</v>
      </c>
      <c r="W339" s="6">
        <f t="shared" si="635"/>
        <v>0</v>
      </c>
      <c r="X339" s="6">
        <f t="shared" si="635"/>
        <v>0</v>
      </c>
      <c r="Y339" s="6">
        <f t="shared" si="635"/>
        <v>0</v>
      </c>
      <c r="Z339" s="6">
        <f t="shared" si="635"/>
        <v>0</v>
      </c>
      <c r="AA339" s="6">
        <f t="shared" si="635"/>
        <v>0</v>
      </c>
      <c r="AB339" s="6">
        <f t="shared" si="635"/>
        <v>0</v>
      </c>
      <c r="AC339" s="67"/>
      <c r="AD339" s="55"/>
    </row>
    <row r="340" spans="1:30" s="52" customFormat="1">
      <c r="A340" s="99" t="s">
        <v>228</v>
      </c>
      <c r="B340" s="75">
        <v>6733718.3399999999</v>
      </c>
      <c r="C340" s="198">
        <f t="shared" si="485"/>
        <v>561143.19999999995</v>
      </c>
      <c r="D340" s="10"/>
      <c r="E340" s="10"/>
      <c r="F340" s="10">
        <v>0.3705</v>
      </c>
      <c r="G340" s="10"/>
      <c r="H340" s="10"/>
      <c r="I340" s="10"/>
      <c r="J340" s="10"/>
      <c r="K340" s="10"/>
      <c r="L340" s="10"/>
      <c r="M340" s="10"/>
      <c r="N340" s="10">
        <v>0.62949999999999995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67"/>
      <c r="AD340" s="55"/>
    </row>
    <row r="341" spans="1:30" s="52" customFormat="1">
      <c r="A341" s="97"/>
      <c r="B341" s="193"/>
      <c r="C341" s="198"/>
      <c r="D341" s="6">
        <f t="shared" ref="D341" si="636">$C340*D340</f>
        <v>0</v>
      </c>
      <c r="E341" s="6">
        <f t="shared" ref="E341" si="637">$C340*E340</f>
        <v>0</v>
      </c>
      <c r="F341" s="6">
        <f t="shared" ref="F341:AB341" si="638">$C340*F340</f>
        <v>207903.55559999999</v>
      </c>
      <c r="G341" s="6">
        <f t="shared" si="638"/>
        <v>0</v>
      </c>
      <c r="H341" s="6">
        <f t="shared" si="638"/>
        <v>0</v>
      </c>
      <c r="I341" s="6">
        <f t="shared" si="638"/>
        <v>0</v>
      </c>
      <c r="J341" s="6">
        <f t="shared" si="638"/>
        <v>0</v>
      </c>
      <c r="K341" s="6">
        <f t="shared" si="638"/>
        <v>0</v>
      </c>
      <c r="L341" s="6">
        <f t="shared" si="638"/>
        <v>0</v>
      </c>
      <c r="M341" s="6">
        <f t="shared" si="638"/>
        <v>0</v>
      </c>
      <c r="N341" s="6">
        <f t="shared" si="638"/>
        <v>353239.64439999993</v>
      </c>
      <c r="O341" s="6">
        <f t="shared" si="638"/>
        <v>0</v>
      </c>
      <c r="P341" s="6">
        <f t="shared" si="638"/>
        <v>0</v>
      </c>
      <c r="Q341" s="6">
        <f t="shared" si="638"/>
        <v>0</v>
      </c>
      <c r="R341" s="6">
        <f t="shared" si="638"/>
        <v>0</v>
      </c>
      <c r="S341" s="6">
        <f t="shared" si="638"/>
        <v>0</v>
      </c>
      <c r="T341" s="6">
        <f t="shared" si="638"/>
        <v>0</v>
      </c>
      <c r="U341" s="6">
        <f t="shared" si="638"/>
        <v>0</v>
      </c>
      <c r="V341" s="6">
        <f t="shared" si="638"/>
        <v>0</v>
      </c>
      <c r="W341" s="6">
        <f t="shared" si="638"/>
        <v>0</v>
      </c>
      <c r="X341" s="6">
        <f t="shared" si="638"/>
        <v>0</v>
      </c>
      <c r="Y341" s="6">
        <f t="shared" si="638"/>
        <v>0</v>
      </c>
      <c r="Z341" s="6">
        <f t="shared" si="638"/>
        <v>0</v>
      </c>
      <c r="AA341" s="6">
        <f t="shared" si="638"/>
        <v>0</v>
      </c>
      <c r="AB341" s="6">
        <f t="shared" si="638"/>
        <v>0</v>
      </c>
      <c r="AC341" s="67"/>
      <c r="AD341" s="55"/>
    </row>
    <row r="342" spans="1:30" s="52" customFormat="1">
      <c r="A342" s="99" t="s">
        <v>229</v>
      </c>
      <c r="B342" s="75">
        <v>1233456.2</v>
      </c>
      <c r="C342" s="198">
        <f t="shared" si="485"/>
        <v>102788.02</v>
      </c>
      <c r="D342" s="38"/>
      <c r="E342" s="38"/>
      <c r="F342" s="38">
        <v>0.3705</v>
      </c>
      <c r="G342" s="38"/>
      <c r="H342" s="38"/>
      <c r="I342" s="38"/>
      <c r="J342" s="38"/>
      <c r="K342" s="38"/>
      <c r="L342" s="38"/>
      <c r="M342" s="38"/>
      <c r="N342" s="38">
        <v>0.62949999999999995</v>
      </c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7"/>
      <c r="B343" s="193"/>
      <c r="C343" s="198"/>
      <c r="D343" s="6">
        <f t="shared" ref="D343" si="639">$C342*D342</f>
        <v>0</v>
      </c>
      <c r="E343" s="6">
        <f t="shared" ref="E343" si="640">$C342*E342</f>
        <v>0</v>
      </c>
      <c r="F343" s="6">
        <f t="shared" ref="F343:AB343" si="641">$C342*F342</f>
        <v>38082.961410000004</v>
      </c>
      <c r="G343" s="6">
        <f t="shared" si="641"/>
        <v>0</v>
      </c>
      <c r="H343" s="6">
        <f t="shared" si="641"/>
        <v>0</v>
      </c>
      <c r="I343" s="6">
        <f t="shared" si="641"/>
        <v>0</v>
      </c>
      <c r="J343" s="6">
        <f t="shared" si="641"/>
        <v>0</v>
      </c>
      <c r="K343" s="6">
        <f t="shared" si="641"/>
        <v>0</v>
      </c>
      <c r="L343" s="6">
        <f t="shared" si="641"/>
        <v>0</v>
      </c>
      <c r="M343" s="6">
        <f t="shared" si="641"/>
        <v>0</v>
      </c>
      <c r="N343" s="6">
        <f t="shared" si="641"/>
        <v>64705.058590000001</v>
      </c>
      <c r="O343" s="6">
        <f t="shared" si="641"/>
        <v>0</v>
      </c>
      <c r="P343" s="6">
        <f t="shared" si="641"/>
        <v>0</v>
      </c>
      <c r="Q343" s="6">
        <f t="shared" si="641"/>
        <v>0</v>
      </c>
      <c r="R343" s="6">
        <f t="shared" si="641"/>
        <v>0</v>
      </c>
      <c r="S343" s="6">
        <f t="shared" si="641"/>
        <v>0</v>
      </c>
      <c r="T343" s="6">
        <f t="shared" si="641"/>
        <v>0</v>
      </c>
      <c r="U343" s="6">
        <f t="shared" si="641"/>
        <v>0</v>
      </c>
      <c r="V343" s="6">
        <f t="shared" si="641"/>
        <v>0</v>
      </c>
      <c r="W343" s="6">
        <f t="shared" si="641"/>
        <v>0</v>
      </c>
      <c r="X343" s="6">
        <f t="shared" si="641"/>
        <v>0</v>
      </c>
      <c r="Y343" s="6">
        <f t="shared" si="641"/>
        <v>0</v>
      </c>
      <c r="Z343" s="6">
        <f t="shared" si="641"/>
        <v>0</v>
      </c>
      <c r="AA343" s="6">
        <f t="shared" si="641"/>
        <v>0</v>
      </c>
      <c r="AB343" s="6">
        <f t="shared" si="641"/>
        <v>0</v>
      </c>
      <c r="AC343" s="67"/>
      <c r="AD343" s="55"/>
    </row>
    <row r="344" spans="1:30" s="52" customFormat="1">
      <c r="A344" s="99" t="s">
        <v>230</v>
      </c>
      <c r="B344" s="75">
        <v>4525695.5</v>
      </c>
      <c r="C344" s="198">
        <f t="shared" si="485"/>
        <v>377141.29</v>
      </c>
      <c r="D344" s="10"/>
      <c r="E344" s="10">
        <v>1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67"/>
      <c r="AD344" s="55"/>
    </row>
    <row r="345" spans="1:30" s="52" customFormat="1">
      <c r="A345" s="97"/>
      <c r="B345" s="193"/>
      <c r="C345" s="198"/>
      <c r="D345" s="6">
        <f t="shared" ref="D345" si="642">$C344*D344</f>
        <v>0</v>
      </c>
      <c r="E345" s="6">
        <f t="shared" ref="E345" si="643">$C344*E344</f>
        <v>377141.29</v>
      </c>
      <c r="F345" s="6">
        <f t="shared" ref="F345:AB345" si="644">$C344*F344</f>
        <v>0</v>
      </c>
      <c r="G345" s="6">
        <f t="shared" si="644"/>
        <v>0</v>
      </c>
      <c r="H345" s="6">
        <f t="shared" si="644"/>
        <v>0</v>
      </c>
      <c r="I345" s="6">
        <f t="shared" si="644"/>
        <v>0</v>
      </c>
      <c r="J345" s="6">
        <f t="shared" si="644"/>
        <v>0</v>
      </c>
      <c r="K345" s="6">
        <f t="shared" si="644"/>
        <v>0</v>
      </c>
      <c r="L345" s="6">
        <f t="shared" si="644"/>
        <v>0</v>
      </c>
      <c r="M345" s="6">
        <f t="shared" si="644"/>
        <v>0</v>
      </c>
      <c r="N345" s="6">
        <f t="shared" si="644"/>
        <v>0</v>
      </c>
      <c r="O345" s="6">
        <f t="shared" si="644"/>
        <v>0</v>
      </c>
      <c r="P345" s="6">
        <f t="shared" si="644"/>
        <v>0</v>
      </c>
      <c r="Q345" s="6">
        <f t="shared" si="644"/>
        <v>0</v>
      </c>
      <c r="R345" s="6">
        <f t="shared" si="644"/>
        <v>0</v>
      </c>
      <c r="S345" s="6">
        <f t="shared" si="644"/>
        <v>0</v>
      </c>
      <c r="T345" s="6">
        <f t="shared" si="644"/>
        <v>0</v>
      </c>
      <c r="U345" s="6">
        <f t="shared" si="644"/>
        <v>0</v>
      </c>
      <c r="V345" s="6">
        <f t="shared" si="644"/>
        <v>0</v>
      </c>
      <c r="W345" s="6">
        <f t="shared" si="644"/>
        <v>0</v>
      </c>
      <c r="X345" s="6">
        <f t="shared" si="644"/>
        <v>0</v>
      </c>
      <c r="Y345" s="6">
        <f t="shared" si="644"/>
        <v>0</v>
      </c>
      <c r="Z345" s="6">
        <f t="shared" si="644"/>
        <v>0</v>
      </c>
      <c r="AA345" s="6">
        <f t="shared" si="644"/>
        <v>0</v>
      </c>
      <c r="AB345" s="6">
        <f t="shared" si="644"/>
        <v>0</v>
      </c>
      <c r="AC345" s="67"/>
      <c r="AD345" s="55"/>
    </row>
    <row r="346" spans="1:30" s="52" customFormat="1">
      <c r="A346" s="96" t="s">
        <v>231</v>
      </c>
      <c r="B346" s="75">
        <f>1055591.59/2</f>
        <v>527795.79500000004</v>
      </c>
      <c r="C346" s="198">
        <f t="shared" si="485"/>
        <v>43982.98</v>
      </c>
      <c r="D346" s="38">
        <v>1.6500000000000001E-2</v>
      </c>
      <c r="E346" s="38">
        <v>0.1368</v>
      </c>
      <c r="F346" s="38">
        <v>5.7599999999999998E-2</v>
      </c>
      <c r="G346" s="38">
        <v>8.0399999999999999E-2</v>
      </c>
      <c r="H346" s="38">
        <v>4.1099999999999998E-2</v>
      </c>
      <c r="I346" s="38">
        <v>0.13389999999999999</v>
      </c>
      <c r="J346" s="38">
        <v>2.12E-2</v>
      </c>
      <c r="K346" s="38">
        <v>3.2500000000000001E-2</v>
      </c>
      <c r="L346" s="38">
        <v>1.7100000000000001E-2</v>
      </c>
      <c r="M346" s="38">
        <v>2.5999999999999999E-2</v>
      </c>
      <c r="N346" s="38">
        <v>0.13320000000000001</v>
      </c>
      <c r="O346" s="38">
        <v>1.89E-2</v>
      </c>
      <c r="P346" s="38">
        <v>0</v>
      </c>
      <c r="Q346" s="38">
        <v>3.8600000000000002E-2</v>
      </c>
      <c r="R346" s="38">
        <v>1.9E-2</v>
      </c>
      <c r="S346" s="38">
        <v>4.1999999999999997E-3</v>
      </c>
      <c r="T346" s="38">
        <v>5.3999999999999999E-2</v>
      </c>
      <c r="U346" s="38">
        <v>1.78E-2</v>
      </c>
      <c r="V346" s="38">
        <v>3.6700000000000003E-2</v>
      </c>
      <c r="W346" s="38">
        <v>4.7199999999999999E-2</v>
      </c>
      <c r="X346" s="38">
        <v>6.3899999999999998E-2</v>
      </c>
      <c r="Y346" s="38">
        <v>2.5999999999999999E-3</v>
      </c>
      <c r="Z346" s="5">
        <v>0</v>
      </c>
      <c r="AA346" s="5">
        <v>8.0000000000000004E-4</v>
      </c>
      <c r="AB346" s="5">
        <v>0</v>
      </c>
      <c r="AC346" s="67"/>
      <c r="AD346" s="55"/>
    </row>
    <row r="347" spans="1:30" s="52" customFormat="1">
      <c r="A347" s="97"/>
      <c r="B347" s="84"/>
      <c r="C347" s="198"/>
      <c r="D347" s="6">
        <f t="shared" ref="D347" si="645">$C346*D346</f>
        <v>725.71917000000008</v>
      </c>
      <c r="E347" s="6">
        <f t="shared" ref="E347" si="646">$C346*E346</f>
        <v>6016.8716640000002</v>
      </c>
      <c r="F347" s="6">
        <f t="shared" ref="F347:AB347" si="647">$C346*F346</f>
        <v>2533.4196480000001</v>
      </c>
      <c r="G347" s="6">
        <f t="shared" si="647"/>
        <v>3536.2315920000001</v>
      </c>
      <c r="H347" s="6">
        <f t="shared" si="647"/>
        <v>1807.700478</v>
      </c>
      <c r="I347" s="6">
        <f t="shared" si="647"/>
        <v>5889.3210220000001</v>
      </c>
      <c r="J347" s="6">
        <f t="shared" si="647"/>
        <v>932.43917600000009</v>
      </c>
      <c r="K347" s="6">
        <f t="shared" si="647"/>
        <v>1429.44685</v>
      </c>
      <c r="L347" s="6">
        <f t="shared" si="647"/>
        <v>752.10895800000003</v>
      </c>
      <c r="M347" s="6">
        <f t="shared" si="647"/>
        <v>1143.5574799999999</v>
      </c>
      <c r="N347" s="6">
        <f t="shared" si="647"/>
        <v>5858.5329360000014</v>
      </c>
      <c r="O347" s="6">
        <f t="shared" si="647"/>
        <v>831.27832200000012</v>
      </c>
      <c r="P347" s="6">
        <f t="shared" si="647"/>
        <v>0</v>
      </c>
      <c r="Q347" s="6">
        <f t="shared" si="647"/>
        <v>1697.7430280000003</v>
      </c>
      <c r="R347" s="6">
        <f t="shared" si="647"/>
        <v>835.67662000000007</v>
      </c>
      <c r="S347" s="6">
        <f t="shared" si="647"/>
        <v>184.72851600000001</v>
      </c>
      <c r="T347" s="6">
        <f t="shared" si="647"/>
        <v>2375.0809200000003</v>
      </c>
      <c r="U347" s="6">
        <f t="shared" si="647"/>
        <v>782.89704400000005</v>
      </c>
      <c r="V347" s="6">
        <f t="shared" si="647"/>
        <v>1614.1753660000002</v>
      </c>
      <c r="W347" s="6">
        <f t="shared" si="647"/>
        <v>2075.9966560000003</v>
      </c>
      <c r="X347" s="6">
        <f t="shared" si="647"/>
        <v>2810.5124220000002</v>
      </c>
      <c r="Y347" s="6">
        <f t="shared" si="647"/>
        <v>114.35574800000001</v>
      </c>
      <c r="Z347" s="6">
        <f t="shared" si="647"/>
        <v>0</v>
      </c>
      <c r="AA347" s="6">
        <f t="shared" si="647"/>
        <v>35.186384000000004</v>
      </c>
      <c r="AB347" s="6">
        <f t="shared" si="647"/>
        <v>0</v>
      </c>
      <c r="AC347" s="67"/>
      <c r="AD347" s="55"/>
    </row>
    <row r="348" spans="1:30" s="52" customFormat="1">
      <c r="A348" s="96" t="s">
        <v>429</v>
      </c>
      <c r="B348" s="75">
        <f>1055591.59/2</f>
        <v>527795.79500000004</v>
      </c>
      <c r="C348" s="198">
        <f t="shared" si="485"/>
        <v>43982.98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7"/>
      <c r="AD348" s="55"/>
    </row>
    <row r="349" spans="1:30" s="52" customFormat="1">
      <c r="A349" s="97"/>
      <c r="B349" s="74"/>
      <c r="C349" s="198"/>
      <c r="D349" s="6">
        <f t="shared" ref="D349" si="648">$C348*D348</f>
        <v>0</v>
      </c>
      <c r="E349" s="6">
        <f t="shared" ref="E349" si="649">$C348*E348</f>
        <v>0</v>
      </c>
      <c r="F349" s="6">
        <f t="shared" ref="F349:O349" si="650">$C348*F348</f>
        <v>0</v>
      </c>
      <c r="G349" s="6">
        <f t="shared" si="650"/>
        <v>0</v>
      </c>
      <c r="H349" s="6">
        <f t="shared" si="650"/>
        <v>0</v>
      </c>
      <c r="I349" s="6">
        <f t="shared" si="650"/>
        <v>0</v>
      </c>
      <c r="J349" s="6">
        <f t="shared" si="650"/>
        <v>0</v>
      </c>
      <c r="K349" s="6">
        <f t="shared" si="650"/>
        <v>0</v>
      </c>
      <c r="L349" s="6">
        <f t="shared" si="650"/>
        <v>0</v>
      </c>
      <c r="M349" s="6">
        <f t="shared" si="650"/>
        <v>0</v>
      </c>
      <c r="N349" s="6">
        <f t="shared" si="650"/>
        <v>43982.98</v>
      </c>
      <c r="O349" s="6">
        <f t="shared" si="650"/>
        <v>0</v>
      </c>
      <c r="P349" s="6">
        <f t="shared" ref="P349" si="651">$C348*P348</f>
        <v>0</v>
      </c>
      <c r="Q349" s="6">
        <f t="shared" ref="Q349" si="652">$C348*Q348</f>
        <v>0</v>
      </c>
      <c r="R349" s="6">
        <f t="shared" ref="R349:AB349" si="653">$C348*R348</f>
        <v>0</v>
      </c>
      <c r="S349" s="6">
        <f t="shared" si="653"/>
        <v>0</v>
      </c>
      <c r="T349" s="6">
        <f t="shared" si="653"/>
        <v>0</v>
      </c>
      <c r="U349" s="6">
        <f t="shared" si="653"/>
        <v>0</v>
      </c>
      <c r="V349" s="6">
        <f t="shared" si="653"/>
        <v>0</v>
      </c>
      <c r="W349" s="6">
        <f t="shared" si="653"/>
        <v>0</v>
      </c>
      <c r="X349" s="6">
        <f t="shared" si="653"/>
        <v>0</v>
      </c>
      <c r="Y349" s="6">
        <f t="shared" si="653"/>
        <v>0</v>
      </c>
      <c r="Z349" s="6">
        <f t="shared" si="653"/>
        <v>0</v>
      </c>
      <c r="AA349" s="6">
        <f t="shared" si="653"/>
        <v>0</v>
      </c>
      <c r="AB349" s="6">
        <f t="shared" si="653"/>
        <v>0</v>
      </c>
      <c r="AC349" s="67"/>
      <c r="AD349" s="55"/>
    </row>
    <row r="350" spans="1:30" s="52" customFormat="1">
      <c r="A350" s="96" t="s">
        <v>232</v>
      </c>
      <c r="B350" s="75">
        <f>13584192.38/2</f>
        <v>6792096.1900000004</v>
      </c>
      <c r="C350" s="198">
        <f t="shared" ref="C350:C412" si="654">ROUND(B350/12,2)</f>
        <v>566008.02</v>
      </c>
      <c r="D350" s="38">
        <v>1.6500000000000001E-2</v>
      </c>
      <c r="E350" s="38">
        <v>0.1368</v>
      </c>
      <c r="F350" s="38">
        <v>5.7599999999999998E-2</v>
      </c>
      <c r="G350" s="38">
        <v>8.0399999999999999E-2</v>
      </c>
      <c r="H350" s="38">
        <v>4.1099999999999998E-2</v>
      </c>
      <c r="I350" s="38">
        <v>0.13389999999999999</v>
      </c>
      <c r="J350" s="38">
        <v>2.12E-2</v>
      </c>
      <c r="K350" s="38">
        <v>3.2500000000000001E-2</v>
      </c>
      <c r="L350" s="38">
        <v>1.7100000000000001E-2</v>
      </c>
      <c r="M350" s="38">
        <v>2.5999999999999999E-2</v>
      </c>
      <c r="N350" s="38">
        <v>0.13320000000000001</v>
      </c>
      <c r="O350" s="38">
        <v>1.89E-2</v>
      </c>
      <c r="P350" s="38">
        <v>0</v>
      </c>
      <c r="Q350" s="38">
        <v>3.8600000000000002E-2</v>
      </c>
      <c r="R350" s="38">
        <v>1.9E-2</v>
      </c>
      <c r="S350" s="38">
        <v>4.1999999999999997E-3</v>
      </c>
      <c r="T350" s="38">
        <v>5.3999999999999999E-2</v>
      </c>
      <c r="U350" s="38">
        <v>1.78E-2</v>
      </c>
      <c r="V350" s="38">
        <v>3.6700000000000003E-2</v>
      </c>
      <c r="W350" s="38">
        <v>4.7199999999999999E-2</v>
      </c>
      <c r="X350" s="38">
        <v>6.3899999999999998E-2</v>
      </c>
      <c r="Y350" s="38">
        <v>2.5999999999999999E-3</v>
      </c>
      <c r="Z350" s="5">
        <v>0</v>
      </c>
      <c r="AA350" s="5">
        <v>8.0000000000000004E-4</v>
      </c>
      <c r="AB350" s="5">
        <v>0</v>
      </c>
      <c r="AC350" s="67"/>
      <c r="AD350" s="55"/>
    </row>
    <row r="351" spans="1:30" s="52" customFormat="1">
      <c r="A351" s="97"/>
      <c r="B351" s="84"/>
      <c r="C351" s="198"/>
      <c r="D351" s="6">
        <f t="shared" ref="D351" si="655">$C350*D350</f>
        <v>9339.1323300000004</v>
      </c>
      <c r="E351" s="6">
        <f t="shared" ref="E351" si="656">$C350*E350</f>
        <v>77429.897136</v>
      </c>
      <c r="F351" s="6">
        <f t="shared" ref="F351:AB351" si="657">$C350*F350</f>
        <v>32602.061952</v>
      </c>
      <c r="G351" s="6">
        <f t="shared" si="657"/>
        <v>45507.044807999999</v>
      </c>
      <c r="H351" s="6">
        <f t="shared" si="657"/>
        <v>23262.929622</v>
      </c>
      <c r="I351" s="6">
        <f t="shared" si="657"/>
        <v>75788.473878000004</v>
      </c>
      <c r="J351" s="6">
        <f t="shared" si="657"/>
        <v>11999.370024</v>
      </c>
      <c r="K351" s="6">
        <f t="shared" si="657"/>
        <v>18395.26065</v>
      </c>
      <c r="L351" s="6">
        <f t="shared" si="657"/>
        <v>9678.7371419999999</v>
      </c>
      <c r="M351" s="6">
        <f t="shared" si="657"/>
        <v>14716.20852</v>
      </c>
      <c r="N351" s="6">
        <f t="shared" si="657"/>
        <v>75392.268264000013</v>
      </c>
      <c r="O351" s="6">
        <f t="shared" si="657"/>
        <v>10697.551578000001</v>
      </c>
      <c r="P351" s="6">
        <f t="shared" si="657"/>
        <v>0</v>
      </c>
      <c r="Q351" s="6">
        <f t="shared" si="657"/>
        <v>21847.909572</v>
      </c>
      <c r="R351" s="6">
        <f t="shared" si="657"/>
        <v>10754.15238</v>
      </c>
      <c r="S351" s="6">
        <f t="shared" si="657"/>
        <v>2377.2336839999998</v>
      </c>
      <c r="T351" s="6">
        <f t="shared" si="657"/>
        <v>30564.433079999999</v>
      </c>
      <c r="U351" s="6">
        <f t="shared" si="657"/>
        <v>10074.942756</v>
      </c>
      <c r="V351" s="6">
        <f t="shared" si="657"/>
        <v>20772.494334000003</v>
      </c>
      <c r="W351" s="6">
        <f t="shared" si="657"/>
        <v>26715.578544</v>
      </c>
      <c r="X351" s="6">
        <f t="shared" si="657"/>
        <v>36167.912477999998</v>
      </c>
      <c r="Y351" s="6">
        <f t="shared" si="657"/>
        <v>1471.620852</v>
      </c>
      <c r="Z351" s="6">
        <f t="shared" si="657"/>
        <v>0</v>
      </c>
      <c r="AA351" s="6">
        <f t="shared" si="657"/>
        <v>452.80641600000001</v>
      </c>
      <c r="AB351" s="6">
        <f t="shared" si="657"/>
        <v>0</v>
      </c>
      <c r="AC351" s="67"/>
      <c r="AD351" s="55"/>
    </row>
    <row r="352" spans="1:30" s="52" customFormat="1">
      <c r="A352" s="96" t="s">
        <v>430</v>
      </c>
      <c r="B352" s="75">
        <f>13584192.38/2</f>
        <v>6792096.1900000004</v>
      </c>
      <c r="C352" s="198">
        <f t="shared" si="654"/>
        <v>566008.02</v>
      </c>
      <c r="D352" s="5"/>
      <c r="E352" s="5"/>
      <c r="F352" s="5"/>
      <c r="G352" s="5"/>
      <c r="H352" s="5">
        <v>0.1003</v>
      </c>
      <c r="I352" s="5"/>
      <c r="J352" s="5"/>
      <c r="K352" s="5"/>
      <c r="L352" s="5"/>
      <c r="M352" s="5"/>
      <c r="N352" s="5">
        <v>0.76119999999999999</v>
      </c>
      <c r="O352" s="5">
        <v>3.3E-3</v>
      </c>
      <c r="P352" s="5"/>
      <c r="Q352" s="5"/>
      <c r="R352" s="5"/>
      <c r="S352" s="5"/>
      <c r="T352" s="5"/>
      <c r="U352" s="5"/>
      <c r="V352" s="5">
        <v>0.13519999999999999</v>
      </c>
      <c r="W352" s="5"/>
      <c r="X352" s="5"/>
      <c r="Y352" s="5"/>
      <c r="Z352" s="5"/>
      <c r="AA352" s="5"/>
      <c r="AB352" s="5"/>
      <c r="AC352" s="67"/>
      <c r="AD352" s="55"/>
    </row>
    <row r="353" spans="1:30" s="52" customFormat="1">
      <c r="A353" s="97"/>
      <c r="B353" s="74"/>
      <c r="C353" s="198"/>
      <c r="D353" s="6">
        <f t="shared" ref="D353" si="658">$C352*D352</f>
        <v>0</v>
      </c>
      <c r="E353" s="6">
        <f t="shared" ref="E353" si="659">$C352*E352</f>
        <v>0</v>
      </c>
      <c r="F353" s="6">
        <f t="shared" ref="F353:O353" si="660">$C352*F352</f>
        <v>0</v>
      </c>
      <c r="G353" s="6">
        <f t="shared" si="660"/>
        <v>0</v>
      </c>
      <c r="H353" s="6">
        <f t="shared" si="660"/>
        <v>56770.604405999999</v>
      </c>
      <c r="I353" s="6">
        <f t="shared" si="660"/>
        <v>0</v>
      </c>
      <c r="J353" s="6">
        <f t="shared" si="660"/>
        <v>0</v>
      </c>
      <c r="K353" s="6">
        <f t="shared" si="660"/>
        <v>0</v>
      </c>
      <c r="L353" s="6">
        <f t="shared" si="660"/>
        <v>0</v>
      </c>
      <c r="M353" s="6">
        <f t="shared" si="660"/>
        <v>0</v>
      </c>
      <c r="N353" s="6">
        <f t="shared" si="660"/>
        <v>430845.30482399999</v>
      </c>
      <c r="O353" s="6">
        <f t="shared" si="660"/>
        <v>1867.826466</v>
      </c>
      <c r="P353" s="6">
        <f t="shared" ref="P353" si="661">$C352*P352</f>
        <v>0</v>
      </c>
      <c r="Q353" s="6">
        <f t="shared" ref="Q353" si="662">$C352*Q352</f>
        <v>0</v>
      </c>
      <c r="R353" s="6">
        <f t="shared" ref="R353:AB353" si="663">$C352*R352</f>
        <v>0</v>
      </c>
      <c r="S353" s="6">
        <f t="shared" si="663"/>
        <v>0</v>
      </c>
      <c r="T353" s="6">
        <f t="shared" si="663"/>
        <v>0</v>
      </c>
      <c r="U353" s="6">
        <f t="shared" si="663"/>
        <v>0</v>
      </c>
      <c r="V353" s="6">
        <f t="shared" si="663"/>
        <v>76524.284304000001</v>
      </c>
      <c r="W353" s="6">
        <f t="shared" si="663"/>
        <v>0</v>
      </c>
      <c r="X353" s="6">
        <f t="shared" si="663"/>
        <v>0</v>
      </c>
      <c r="Y353" s="6">
        <f t="shared" si="663"/>
        <v>0</v>
      </c>
      <c r="Z353" s="6">
        <f t="shared" si="663"/>
        <v>0</v>
      </c>
      <c r="AA353" s="6">
        <f t="shared" si="663"/>
        <v>0</v>
      </c>
      <c r="AB353" s="6">
        <f t="shared" si="663"/>
        <v>0</v>
      </c>
      <c r="AC353" s="67"/>
      <c r="AD353" s="55"/>
    </row>
    <row r="354" spans="1:30" s="52" customFormat="1">
      <c r="A354" s="96" t="s">
        <v>233</v>
      </c>
      <c r="B354" s="75">
        <f>193226.59/2</f>
        <v>96613.294999999998</v>
      </c>
      <c r="C354" s="198">
        <f t="shared" si="654"/>
        <v>8051.11</v>
      </c>
      <c r="D354" s="38">
        <v>1.6500000000000001E-2</v>
      </c>
      <c r="E354" s="38">
        <v>0.1368</v>
      </c>
      <c r="F354" s="38">
        <v>5.7599999999999998E-2</v>
      </c>
      <c r="G354" s="38">
        <v>8.0399999999999999E-2</v>
      </c>
      <c r="H354" s="38">
        <v>4.1099999999999998E-2</v>
      </c>
      <c r="I354" s="38">
        <v>0.13389999999999999</v>
      </c>
      <c r="J354" s="38">
        <v>2.12E-2</v>
      </c>
      <c r="K354" s="38">
        <v>3.2500000000000001E-2</v>
      </c>
      <c r="L354" s="38">
        <v>1.7100000000000001E-2</v>
      </c>
      <c r="M354" s="38">
        <v>2.5999999999999999E-2</v>
      </c>
      <c r="N354" s="38">
        <v>0.13320000000000001</v>
      </c>
      <c r="O354" s="38">
        <v>1.89E-2</v>
      </c>
      <c r="P354" s="38">
        <v>0</v>
      </c>
      <c r="Q354" s="38">
        <v>3.8600000000000002E-2</v>
      </c>
      <c r="R354" s="38">
        <v>1.9E-2</v>
      </c>
      <c r="S354" s="38">
        <v>4.1999999999999997E-3</v>
      </c>
      <c r="T354" s="38">
        <v>5.3999999999999999E-2</v>
      </c>
      <c r="U354" s="38">
        <v>1.78E-2</v>
      </c>
      <c r="V354" s="38">
        <v>3.6700000000000003E-2</v>
      </c>
      <c r="W354" s="38">
        <v>4.7199999999999999E-2</v>
      </c>
      <c r="X354" s="38">
        <v>6.3899999999999998E-2</v>
      </c>
      <c r="Y354" s="38">
        <v>2.5999999999999999E-3</v>
      </c>
      <c r="Z354" s="5">
        <v>0</v>
      </c>
      <c r="AA354" s="5">
        <v>8.0000000000000004E-4</v>
      </c>
      <c r="AB354" s="5">
        <v>0</v>
      </c>
      <c r="AC354" s="67"/>
      <c r="AD354" s="55"/>
    </row>
    <row r="355" spans="1:30" s="52" customFormat="1">
      <c r="A355" s="97"/>
      <c r="B355" s="84"/>
      <c r="C355" s="198"/>
      <c r="D355" s="6">
        <f t="shared" ref="D355" si="664">$C354*D354</f>
        <v>132.84331499999999</v>
      </c>
      <c r="E355" s="6">
        <f t="shared" ref="E355" si="665">$C354*E354</f>
        <v>1101.391848</v>
      </c>
      <c r="F355" s="6">
        <f t="shared" ref="F355:AB355" si="666">$C354*F354</f>
        <v>463.74393599999996</v>
      </c>
      <c r="G355" s="6">
        <f t="shared" si="666"/>
        <v>647.30924399999992</v>
      </c>
      <c r="H355" s="6">
        <f t="shared" si="666"/>
        <v>330.90062099999994</v>
      </c>
      <c r="I355" s="6">
        <f t="shared" si="666"/>
        <v>1078.0436289999998</v>
      </c>
      <c r="J355" s="6">
        <f t="shared" si="666"/>
        <v>170.68353199999999</v>
      </c>
      <c r="K355" s="6">
        <f t="shared" si="666"/>
        <v>261.66107499999998</v>
      </c>
      <c r="L355" s="6">
        <f t="shared" si="666"/>
        <v>137.673981</v>
      </c>
      <c r="M355" s="6">
        <f t="shared" si="666"/>
        <v>209.32885999999999</v>
      </c>
      <c r="N355" s="6">
        <f t="shared" si="666"/>
        <v>1072.407852</v>
      </c>
      <c r="O355" s="6">
        <f t="shared" si="666"/>
        <v>152.16597899999999</v>
      </c>
      <c r="P355" s="6">
        <f t="shared" si="666"/>
        <v>0</v>
      </c>
      <c r="Q355" s="6">
        <f t="shared" si="666"/>
        <v>310.77284600000002</v>
      </c>
      <c r="R355" s="6">
        <f t="shared" si="666"/>
        <v>152.97109</v>
      </c>
      <c r="S355" s="6">
        <f t="shared" si="666"/>
        <v>33.814661999999998</v>
      </c>
      <c r="T355" s="6">
        <f t="shared" si="666"/>
        <v>434.75993999999997</v>
      </c>
      <c r="U355" s="6">
        <f t="shared" si="666"/>
        <v>143.30975799999999</v>
      </c>
      <c r="V355" s="6">
        <f t="shared" si="666"/>
        <v>295.47573700000004</v>
      </c>
      <c r="W355" s="6">
        <f t="shared" si="666"/>
        <v>380.01239199999998</v>
      </c>
      <c r="X355" s="6">
        <f t="shared" si="666"/>
        <v>514.46592899999996</v>
      </c>
      <c r="Y355" s="6">
        <f t="shared" si="666"/>
        <v>20.932886</v>
      </c>
      <c r="Z355" s="6">
        <f t="shared" si="666"/>
        <v>0</v>
      </c>
      <c r="AA355" s="6">
        <f t="shared" si="666"/>
        <v>6.4408880000000002</v>
      </c>
      <c r="AB355" s="6">
        <f t="shared" si="666"/>
        <v>0</v>
      </c>
      <c r="AC355" s="67"/>
      <c r="AD355" s="55"/>
    </row>
    <row r="356" spans="1:30" s="52" customFormat="1">
      <c r="A356" s="96" t="s">
        <v>431</v>
      </c>
      <c r="B356" s="75">
        <f>193226.59/2</f>
        <v>96613.294999999998</v>
      </c>
      <c r="C356" s="198">
        <f t="shared" si="654"/>
        <v>8051.11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7"/>
      <c r="AD356" s="55"/>
    </row>
    <row r="357" spans="1:30" s="52" customFormat="1">
      <c r="A357" s="97"/>
      <c r="B357" s="74"/>
      <c r="C357" s="198"/>
      <c r="D357" s="6">
        <f t="shared" ref="D357" si="667">$C356*D356</f>
        <v>0</v>
      </c>
      <c r="E357" s="6">
        <f t="shared" ref="E357" si="668">$C356*E356</f>
        <v>0</v>
      </c>
      <c r="F357" s="6">
        <f t="shared" ref="F357:O357" si="669">$C356*F356</f>
        <v>0</v>
      </c>
      <c r="G357" s="6">
        <f t="shared" si="669"/>
        <v>0</v>
      </c>
      <c r="H357" s="6">
        <f t="shared" si="669"/>
        <v>0</v>
      </c>
      <c r="I357" s="6">
        <f t="shared" si="669"/>
        <v>0</v>
      </c>
      <c r="J357" s="6">
        <f t="shared" si="669"/>
        <v>0</v>
      </c>
      <c r="K357" s="6">
        <f t="shared" si="669"/>
        <v>0</v>
      </c>
      <c r="L357" s="6">
        <f t="shared" si="669"/>
        <v>0</v>
      </c>
      <c r="M357" s="6">
        <f t="shared" si="669"/>
        <v>0</v>
      </c>
      <c r="N357" s="6">
        <f t="shared" si="669"/>
        <v>8051.11</v>
      </c>
      <c r="O357" s="6">
        <f t="shared" si="669"/>
        <v>0</v>
      </c>
      <c r="P357" s="6">
        <f t="shared" ref="P357" si="670">$C356*P356</f>
        <v>0</v>
      </c>
      <c r="Q357" s="6">
        <f t="shared" ref="Q357" si="671">$C356*Q356</f>
        <v>0</v>
      </c>
      <c r="R357" s="6">
        <f t="shared" ref="R357:AB357" si="672">$C356*R356</f>
        <v>0</v>
      </c>
      <c r="S357" s="6">
        <f t="shared" si="672"/>
        <v>0</v>
      </c>
      <c r="T357" s="6">
        <f t="shared" si="672"/>
        <v>0</v>
      </c>
      <c r="U357" s="6">
        <f t="shared" si="672"/>
        <v>0</v>
      </c>
      <c r="V357" s="6">
        <f t="shared" si="672"/>
        <v>0</v>
      </c>
      <c r="W357" s="6">
        <f t="shared" si="672"/>
        <v>0</v>
      </c>
      <c r="X357" s="6">
        <f t="shared" si="672"/>
        <v>0</v>
      </c>
      <c r="Y357" s="6">
        <f t="shared" si="672"/>
        <v>0</v>
      </c>
      <c r="Z357" s="6">
        <f t="shared" si="672"/>
        <v>0</v>
      </c>
      <c r="AA357" s="6">
        <f t="shared" si="672"/>
        <v>0</v>
      </c>
      <c r="AB357" s="6">
        <f t="shared" si="672"/>
        <v>0</v>
      </c>
      <c r="AC357" s="67"/>
      <c r="AD357" s="55"/>
    </row>
    <row r="358" spans="1:30" s="52" customFormat="1">
      <c r="A358" s="99" t="s">
        <v>234</v>
      </c>
      <c r="B358" s="75">
        <v>410728.86</v>
      </c>
      <c r="C358" s="198">
        <f t="shared" si="654"/>
        <v>34227.410000000003</v>
      </c>
      <c r="D358" s="38">
        <v>6.6E-3</v>
      </c>
      <c r="E358" s="38"/>
      <c r="F358" s="38">
        <v>3.5900000000000001E-2</v>
      </c>
      <c r="G358" s="38"/>
      <c r="H358" s="38"/>
      <c r="I358" s="38"/>
      <c r="J358" s="38"/>
      <c r="K358" s="38"/>
      <c r="L358" s="38"/>
      <c r="M358" s="38">
        <v>9.1000000000000004E-3</v>
      </c>
      <c r="N358" s="38">
        <v>0.9294</v>
      </c>
      <c r="O358" s="38"/>
      <c r="P358" s="38"/>
      <c r="Q358" s="38"/>
      <c r="R358" s="38"/>
      <c r="S358" s="38"/>
      <c r="T358" s="38">
        <v>1.9E-2</v>
      </c>
      <c r="U358" s="38"/>
      <c r="V358" s="38"/>
      <c r="W358" s="38"/>
      <c r="X358" s="38"/>
      <c r="Y358" s="38"/>
      <c r="Z358" s="5"/>
      <c r="AA358" s="5"/>
      <c r="AB358" s="5"/>
      <c r="AC358" s="67"/>
      <c r="AD358" s="55"/>
    </row>
    <row r="359" spans="1:30" s="52" customFormat="1">
      <c r="A359" s="97"/>
      <c r="B359" s="193"/>
      <c r="C359" s="198"/>
      <c r="D359" s="6">
        <f t="shared" ref="D359" si="673">$C358*D358</f>
        <v>225.90090600000002</v>
      </c>
      <c r="E359" s="6">
        <f t="shared" ref="E359" si="674">$C358*E358</f>
        <v>0</v>
      </c>
      <c r="F359" s="6">
        <f t="shared" ref="F359:AB359" si="675">$C358*F358</f>
        <v>1228.7640190000002</v>
      </c>
      <c r="G359" s="6">
        <f t="shared" si="675"/>
        <v>0</v>
      </c>
      <c r="H359" s="6">
        <f t="shared" si="675"/>
        <v>0</v>
      </c>
      <c r="I359" s="6">
        <f t="shared" si="675"/>
        <v>0</v>
      </c>
      <c r="J359" s="6">
        <f t="shared" si="675"/>
        <v>0</v>
      </c>
      <c r="K359" s="6">
        <f t="shared" si="675"/>
        <v>0</v>
      </c>
      <c r="L359" s="6">
        <f t="shared" si="675"/>
        <v>0</v>
      </c>
      <c r="M359" s="6">
        <f t="shared" si="675"/>
        <v>311.46943100000004</v>
      </c>
      <c r="N359" s="6">
        <f t="shared" si="675"/>
        <v>31810.954854000003</v>
      </c>
      <c r="O359" s="6">
        <f t="shared" si="675"/>
        <v>0</v>
      </c>
      <c r="P359" s="6">
        <f t="shared" si="675"/>
        <v>0</v>
      </c>
      <c r="Q359" s="6">
        <f t="shared" si="675"/>
        <v>0</v>
      </c>
      <c r="R359" s="6">
        <f t="shared" si="675"/>
        <v>0</v>
      </c>
      <c r="S359" s="6">
        <f t="shared" si="675"/>
        <v>0</v>
      </c>
      <c r="T359" s="6">
        <f t="shared" si="675"/>
        <v>650.3207900000001</v>
      </c>
      <c r="U359" s="6">
        <f t="shared" si="675"/>
        <v>0</v>
      </c>
      <c r="V359" s="6">
        <f t="shared" si="675"/>
        <v>0</v>
      </c>
      <c r="W359" s="6">
        <f t="shared" si="675"/>
        <v>0</v>
      </c>
      <c r="X359" s="6">
        <f t="shared" si="675"/>
        <v>0</v>
      </c>
      <c r="Y359" s="6">
        <f t="shared" si="675"/>
        <v>0</v>
      </c>
      <c r="Z359" s="6">
        <f t="shared" si="675"/>
        <v>0</v>
      </c>
      <c r="AA359" s="6">
        <f t="shared" si="675"/>
        <v>0</v>
      </c>
      <c r="AB359" s="6">
        <f t="shared" si="675"/>
        <v>0</v>
      </c>
      <c r="AC359" s="67"/>
      <c r="AD359" s="55"/>
    </row>
    <row r="360" spans="1:30" s="52" customFormat="1">
      <c r="A360" s="99" t="s">
        <v>268</v>
      </c>
      <c r="B360" s="75">
        <v>2429543.84</v>
      </c>
      <c r="C360" s="198">
        <f t="shared" si="654"/>
        <v>202461.99</v>
      </c>
      <c r="D360" s="38"/>
      <c r="E360" s="38"/>
      <c r="F360" s="38">
        <v>4.2099999999999999E-2</v>
      </c>
      <c r="G360" s="38"/>
      <c r="H360" s="38">
        <v>0.1328</v>
      </c>
      <c r="I360" s="38"/>
      <c r="J360" s="38"/>
      <c r="K360" s="38"/>
      <c r="L360" s="38"/>
      <c r="M360" s="38">
        <v>1.09E-2</v>
      </c>
      <c r="N360" s="38">
        <v>0.59379999999999999</v>
      </c>
      <c r="O360" s="38"/>
      <c r="P360" s="38"/>
      <c r="Q360" s="38"/>
      <c r="R360" s="38"/>
      <c r="S360" s="38"/>
      <c r="T360" s="38"/>
      <c r="U360" s="38"/>
      <c r="V360" s="38">
        <v>0.22040000000000001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7"/>
      <c r="B361" s="193"/>
      <c r="C361" s="198"/>
      <c r="D361" s="6">
        <f t="shared" ref="D361" si="676">$C360*D360</f>
        <v>0</v>
      </c>
      <c r="E361" s="6">
        <f t="shared" ref="E361" si="677">$C360*E360</f>
        <v>0</v>
      </c>
      <c r="F361" s="6">
        <f t="shared" ref="F361:AB361" si="678">$C360*F360</f>
        <v>8523.6497789999994</v>
      </c>
      <c r="G361" s="6">
        <f t="shared" si="678"/>
        <v>0</v>
      </c>
      <c r="H361" s="6">
        <f t="shared" si="678"/>
        <v>26886.952271999999</v>
      </c>
      <c r="I361" s="6">
        <f t="shared" si="678"/>
        <v>0</v>
      </c>
      <c r="J361" s="6">
        <f t="shared" si="678"/>
        <v>0</v>
      </c>
      <c r="K361" s="6">
        <f t="shared" si="678"/>
        <v>0</v>
      </c>
      <c r="L361" s="6">
        <f t="shared" si="678"/>
        <v>0</v>
      </c>
      <c r="M361" s="6">
        <f t="shared" si="678"/>
        <v>2206.8356909999998</v>
      </c>
      <c r="N361" s="6">
        <f t="shared" si="678"/>
        <v>120221.929662</v>
      </c>
      <c r="O361" s="6">
        <f t="shared" si="678"/>
        <v>0</v>
      </c>
      <c r="P361" s="6">
        <f t="shared" si="678"/>
        <v>0</v>
      </c>
      <c r="Q361" s="6">
        <f t="shared" si="678"/>
        <v>0</v>
      </c>
      <c r="R361" s="6">
        <f t="shared" si="678"/>
        <v>0</v>
      </c>
      <c r="S361" s="6">
        <f t="shared" si="678"/>
        <v>0</v>
      </c>
      <c r="T361" s="6">
        <f t="shared" si="678"/>
        <v>0</v>
      </c>
      <c r="U361" s="6">
        <f t="shared" si="678"/>
        <v>0</v>
      </c>
      <c r="V361" s="6">
        <f t="shared" si="678"/>
        <v>44622.622596000001</v>
      </c>
      <c r="W361" s="6">
        <f t="shared" si="678"/>
        <v>0</v>
      </c>
      <c r="X361" s="6">
        <f t="shared" si="678"/>
        <v>0</v>
      </c>
      <c r="Y361" s="6">
        <f t="shared" si="678"/>
        <v>0</v>
      </c>
      <c r="Z361" s="6">
        <f t="shared" si="678"/>
        <v>0</v>
      </c>
      <c r="AA361" s="6">
        <f t="shared" si="678"/>
        <v>0</v>
      </c>
      <c r="AB361" s="6">
        <f t="shared" si="678"/>
        <v>0</v>
      </c>
      <c r="AC361" s="67"/>
      <c r="AD361" s="55"/>
    </row>
    <row r="362" spans="1:30" s="52" customFormat="1">
      <c r="A362" s="99" t="s">
        <v>269</v>
      </c>
      <c r="B362" s="75">
        <v>2030461.7</v>
      </c>
      <c r="C362" s="198">
        <f t="shared" si="654"/>
        <v>169205.14</v>
      </c>
      <c r="D362" s="38"/>
      <c r="E362" s="38"/>
      <c r="F362" s="38">
        <v>5.8299999999999998E-2</v>
      </c>
      <c r="G362" s="38"/>
      <c r="H362" s="38">
        <v>4.7399999999999998E-2</v>
      </c>
      <c r="I362" s="38"/>
      <c r="J362" s="38"/>
      <c r="K362" s="38"/>
      <c r="L362" s="38"/>
      <c r="M362" s="38"/>
      <c r="N362" s="38">
        <v>0.81789999999999996</v>
      </c>
      <c r="O362" s="38"/>
      <c r="P362" s="38"/>
      <c r="Q362" s="38"/>
      <c r="R362" s="38"/>
      <c r="S362" s="38"/>
      <c r="T362" s="38"/>
      <c r="U362" s="38"/>
      <c r="V362" s="38">
        <v>7.6399999999999996E-2</v>
      </c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7"/>
      <c r="B363" s="193"/>
      <c r="C363" s="198"/>
      <c r="D363" s="6">
        <f t="shared" ref="D363" si="679">$C362*D362</f>
        <v>0</v>
      </c>
      <c r="E363" s="6">
        <f t="shared" ref="E363" si="680">$C362*E362</f>
        <v>0</v>
      </c>
      <c r="F363" s="6">
        <f t="shared" ref="F363:AB363" si="681">$C362*F362</f>
        <v>9864.659662</v>
      </c>
      <c r="G363" s="6">
        <f t="shared" si="681"/>
        <v>0</v>
      </c>
      <c r="H363" s="6">
        <f t="shared" si="681"/>
        <v>8020.3236360000001</v>
      </c>
      <c r="I363" s="6">
        <f t="shared" si="681"/>
        <v>0</v>
      </c>
      <c r="J363" s="6">
        <f t="shared" si="681"/>
        <v>0</v>
      </c>
      <c r="K363" s="6">
        <f t="shared" si="681"/>
        <v>0</v>
      </c>
      <c r="L363" s="6">
        <f t="shared" si="681"/>
        <v>0</v>
      </c>
      <c r="M363" s="6">
        <f t="shared" si="681"/>
        <v>0</v>
      </c>
      <c r="N363" s="6">
        <f t="shared" si="681"/>
        <v>138392.88400600001</v>
      </c>
      <c r="O363" s="6">
        <f t="shared" si="681"/>
        <v>0</v>
      </c>
      <c r="P363" s="6">
        <f t="shared" si="681"/>
        <v>0</v>
      </c>
      <c r="Q363" s="6">
        <f t="shared" si="681"/>
        <v>0</v>
      </c>
      <c r="R363" s="6">
        <f t="shared" si="681"/>
        <v>0</v>
      </c>
      <c r="S363" s="6">
        <f t="shared" si="681"/>
        <v>0</v>
      </c>
      <c r="T363" s="6">
        <f t="shared" si="681"/>
        <v>0</v>
      </c>
      <c r="U363" s="6">
        <f t="shared" si="681"/>
        <v>0</v>
      </c>
      <c r="V363" s="6">
        <f t="shared" si="681"/>
        <v>12927.272696</v>
      </c>
      <c r="W363" s="6">
        <f t="shared" si="681"/>
        <v>0</v>
      </c>
      <c r="X363" s="6">
        <f t="shared" si="681"/>
        <v>0</v>
      </c>
      <c r="Y363" s="6">
        <f t="shared" si="681"/>
        <v>0</v>
      </c>
      <c r="Z363" s="6">
        <f t="shared" si="681"/>
        <v>0</v>
      </c>
      <c r="AA363" s="6">
        <f t="shared" si="681"/>
        <v>0</v>
      </c>
      <c r="AB363" s="6">
        <f t="shared" si="681"/>
        <v>0</v>
      </c>
      <c r="AC363" s="67"/>
      <c r="AD363" s="55"/>
    </row>
    <row r="364" spans="1:30" s="52" customFormat="1">
      <c r="A364" s="99" t="s">
        <v>270</v>
      </c>
      <c r="B364" s="75">
        <v>357468.77</v>
      </c>
      <c r="C364" s="198">
        <f t="shared" si="654"/>
        <v>29789.06</v>
      </c>
      <c r="D364" s="38"/>
      <c r="E364" s="38"/>
      <c r="F364" s="38">
        <v>6.3100000000000003E-2</v>
      </c>
      <c r="G364" s="38"/>
      <c r="H364" s="38">
        <v>3.8100000000000002E-2</v>
      </c>
      <c r="I364" s="38"/>
      <c r="J364" s="38"/>
      <c r="K364" s="38"/>
      <c r="L364" s="38"/>
      <c r="M364" s="38"/>
      <c r="N364" s="38">
        <v>0.81899999999999995</v>
      </c>
      <c r="O364" s="38"/>
      <c r="P364" s="38"/>
      <c r="Q364" s="38"/>
      <c r="R364" s="38"/>
      <c r="S364" s="38"/>
      <c r="T364" s="38"/>
      <c r="U364" s="38"/>
      <c r="V364" s="38">
        <v>7.9799999999999996E-2</v>
      </c>
      <c r="W364" s="38"/>
      <c r="X364" s="38"/>
      <c r="Y364" s="38"/>
      <c r="Z364" s="5"/>
      <c r="AA364" s="5"/>
      <c r="AB364" s="5"/>
      <c r="AC364" s="67"/>
      <c r="AD364" s="55"/>
    </row>
    <row r="365" spans="1:30" s="52" customFormat="1">
      <c r="A365" s="97"/>
      <c r="B365" s="193"/>
      <c r="C365" s="198"/>
      <c r="D365" s="6">
        <f t="shared" ref="D365" si="682">$C364*D364</f>
        <v>0</v>
      </c>
      <c r="E365" s="6">
        <f t="shared" ref="E365" si="683">$C364*E364</f>
        <v>0</v>
      </c>
      <c r="F365" s="6">
        <f t="shared" ref="F365:AB365" si="684">$C364*F364</f>
        <v>1879.6896860000002</v>
      </c>
      <c r="G365" s="6">
        <f t="shared" si="684"/>
        <v>0</v>
      </c>
      <c r="H365" s="6">
        <f t="shared" si="684"/>
        <v>1134.9631860000002</v>
      </c>
      <c r="I365" s="6">
        <f t="shared" si="684"/>
        <v>0</v>
      </c>
      <c r="J365" s="6">
        <f t="shared" si="684"/>
        <v>0</v>
      </c>
      <c r="K365" s="6">
        <f t="shared" si="684"/>
        <v>0</v>
      </c>
      <c r="L365" s="6">
        <f t="shared" si="684"/>
        <v>0</v>
      </c>
      <c r="M365" s="6">
        <f t="shared" si="684"/>
        <v>0</v>
      </c>
      <c r="N365" s="6">
        <f t="shared" si="684"/>
        <v>24397.240139999998</v>
      </c>
      <c r="O365" s="6">
        <f t="shared" si="684"/>
        <v>0</v>
      </c>
      <c r="P365" s="6">
        <f t="shared" si="684"/>
        <v>0</v>
      </c>
      <c r="Q365" s="6">
        <f t="shared" si="684"/>
        <v>0</v>
      </c>
      <c r="R365" s="6">
        <f t="shared" si="684"/>
        <v>0</v>
      </c>
      <c r="S365" s="6">
        <f t="shared" si="684"/>
        <v>0</v>
      </c>
      <c r="T365" s="6">
        <f t="shared" si="684"/>
        <v>0</v>
      </c>
      <c r="U365" s="6">
        <f t="shared" si="684"/>
        <v>0</v>
      </c>
      <c r="V365" s="6">
        <f t="shared" si="684"/>
        <v>2377.1669879999999</v>
      </c>
      <c r="W365" s="6">
        <f t="shared" si="684"/>
        <v>0</v>
      </c>
      <c r="X365" s="6">
        <f t="shared" si="684"/>
        <v>0</v>
      </c>
      <c r="Y365" s="6">
        <f t="shared" si="684"/>
        <v>0</v>
      </c>
      <c r="Z365" s="6">
        <f t="shared" si="684"/>
        <v>0</v>
      </c>
      <c r="AA365" s="6">
        <f t="shared" si="684"/>
        <v>0</v>
      </c>
      <c r="AB365" s="6">
        <f t="shared" si="684"/>
        <v>0</v>
      </c>
      <c r="AC365" s="67"/>
      <c r="AD365" s="55"/>
    </row>
    <row r="366" spans="1:30" s="52" customFormat="1">
      <c r="A366" s="99" t="s">
        <v>271</v>
      </c>
      <c r="B366" s="75">
        <v>10600529.26</v>
      </c>
      <c r="C366" s="198">
        <f t="shared" si="654"/>
        <v>883377.44</v>
      </c>
      <c r="D366" s="38"/>
      <c r="E366" s="38"/>
      <c r="F366" s="38"/>
      <c r="G366" s="38"/>
      <c r="H366" s="38"/>
      <c r="I366" s="38"/>
      <c r="J366" s="38"/>
      <c r="K366" s="38">
        <v>4.5999999999999999E-3</v>
      </c>
      <c r="L366" s="38"/>
      <c r="M366" s="38"/>
      <c r="N366" s="38">
        <v>0.99539999999999995</v>
      </c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5"/>
      <c r="AA366" s="5"/>
      <c r="AB366" s="5"/>
      <c r="AC366" s="67"/>
      <c r="AD366" s="55"/>
    </row>
    <row r="367" spans="1:30" s="52" customFormat="1">
      <c r="A367" s="97"/>
      <c r="B367" s="193"/>
      <c r="C367" s="198"/>
      <c r="D367" s="6">
        <f t="shared" ref="D367" si="685">$C366*D366</f>
        <v>0</v>
      </c>
      <c r="E367" s="6">
        <f t="shared" ref="E367" si="686">$C366*E366</f>
        <v>0</v>
      </c>
      <c r="F367" s="6">
        <f t="shared" ref="F367:AB367" si="687">$C366*F366</f>
        <v>0</v>
      </c>
      <c r="G367" s="6">
        <f t="shared" si="687"/>
        <v>0</v>
      </c>
      <c r="H367" s="6">
        <f t="shared" si="687"/>
        <v>0</v>
      </c>
      <c r="I367" s="6">
        <f t="shared" si="687"/>
        <v>0</v>
      </c>
      <c r="J367" s="6">
        <f t="shared" si="687"/>
        <v>0</v>
      </c>
      <c r="K367" s="6">
        <f t="shared" si="687"/>
        <v>4063.5362239999995</v>
      </c>
      <c r="L367" s="6">
        <f t="shared" si="687"/>
        <v>0</v>
      </c>
      <c r="M367" s="6">
        <f t="shared" si="687"/>
        <v>0</v>
      </c>
      <c r="N367" s="6">
        <f t="shared" si="687"/>
        <v>879313.9037759999</v>
      </c>
      <c r="O367" s="6">
        <f t="shared" si="687"/>
        <v>0</v>
      </c>
      <c r="P367" s="6">
        <f t="shared" si="687"/>
        <v>0</v>
      </c>
      <c r="Q367" s="6">
        <f t="shared" si="687"/>
        <v>0</v>
      </c>
      <c r="R367" s="6">
        <f t="shared" si="687"/>
        <v>0</v>
      </c>
      <c r="S367" s="6">
        <f t="shared" si="687"/>
        <v>0</v>
      </c>
      <c r="T367" s="6">
        <f t="shared" si="687"/>
        <v>0</v>
      </c>
      <c r="U367" s="6">
        <f t="shared" si="687"/>
        <v>0</v>
      </c>
      <c r="V367" s="6">
        <f t="shared" si="687"/>
        <v>0</v>
      </c>
      <c r="W367" s="6">
        <f t="shared" si="687"/>
        <v>0</v>
      </c>
      <c r="X367" s="6">
        <f t="shared" si="687"/>
        <v>0</v>
      </c>
      <c r="Y367" s="6">
        <f t="shared" si="687"/>
        <v>0</v>
      </c>
      <c r="Z367" s="6">
        <f t="shared" si="687"/>
        <v>0</v>
      </c>
      <c r="AA367" s="6">
        <f t="shared" si="687"/>
        <v>0</v>
      </c>
      <c r="AB367" s="6">
        <f t="shared" si="687"/>
        <v>0</v>
      </c>
      <c r="AC367" s="67"/>
      <c r="AD367" s="55"/>
    </row>
    <row r="368" spans="1:30" s="52" customFormat="1">
      <c r="A368" s="99" t="s">
        <v>272</v>
      </c>
      <c r="B368" s="75">
        <v>343350.79</v>
      </c>
      <c r="C368" s="198">
        <f t="shared" si="654"/>
        <v>28612.57</v>
      </c>
      <c r="D368" s="38"/>
      <c r="E368" s="38"/>
      <c r="F368" s="38">
        <v>8.6599999999999996E-2</v>
      </c>
      <c r="G368" s="38"/>
      <c r="H368" s="38">
        <v>0.1095</v>
      </c>
      <c r="I368" s="38"/>
      <c r="J368" s="38"/>
      <c r="K368" s="38"/>
      <c r="L368" s="38"/>
      <c r="M368" s="38"/>
      <c r="N368" s="38">
        <v>0.63300000000000001</v>
      </c>
      <c r="O368" s="38"/>
      <c r="P368" s="38"/>
      <c r="Q368" s="38"/>
      <c r="R368" s="38"/>
      <c r="S368" s="38"/>
      <c r="T368" s="38"/>
      <c r="U368" s="38"/>
      <c r="V368" s="38">
        <v>0.1709</v>
      </c>
      <c r="W368" s="38"/>
      <c r="X368" s="38"/>
      <c r="Y368" s="38"/>
      <c r="Z368" s="5"/>
      <c r="AA368" s="5"/>
      <c r="AB368" s="5"/>
      <c r="AC368" s="67"/>
      <c r="AD368" s="55"/>
    </row>
    <row r="369" spans="1:30" s="52" customFormat="1">
      <c r="A369" s="97"/>
      <c r="B369" s="193"/>
      <c r="C369" s="198"/>
      <c r="D369" s="6">
        <f t="shared" ref="D369" si="688">$C368*D368</f>
        <v>0</v>
      </c>
      <c r="E369" s="6">
        <f t="shared" ref="E369" si="689">$C368*E368</f>
        <v>0</v>
      </c>
      <c r="F369" s="6">
        <f t="shared" ref="F369:AB369" si="690">$C368*F368</f>
        <v>2477.8485619999997</v>
      </c>
      <c r="G369" s="6">
        <f t="shared" si="690"/>
        <v>0</v>
      </c>
      <c r="H369" s="6">
        <f t="shared" si="690"/>
        <v>3133.076415</v>
      </c>
      <c r="I369" s="6">
        <f t="shared" si="690"/>
        <v>0</v>
      </c>
      <c r="J369" s="6">
        <f t="shared" si="690"/>
        <v>0</v>
      </c>
      <c r="K369" s="6">
        <f t="shared" si="690"/>
        <v>0</v>
      </c>
      <c r="L369" s="6">
        <f t="shared" si="690"/>
        <v>0</v>
      </c>
      <c r="M369" s="6">
        <f t="shared" si="690"/>
        <v>0</v>
      </c>
      <c r="N369" s="6">
        <f t="shared" si="690"/>
        <v>18111.756809999999</v>
      </c>
      <c r="O369" s="6">
        <f t="shared" si="690"/>
        <v>0</v>
      </c>
      <c r="P369" s="6">
        <f t="shared" si="690"/>
        <v>0</v>
      </c>
      <c r="Q369" s="6">
        <f t="shared" si="690"/>
        <v>0</v>
      </c>
      <c r="R369" s="6">
        <f t="shared" si="690"/>
        <v>0</v>
      </c>
      <c r="S369" s="6">
        <f t="shared" si="690"/>
        <v>0</v>
      </c>
      <c r="T369" s="6">
        <f t="shared" si="690"/>
        <v>0</v>
      </c>
      <c r="U369" s="6">
        <f t="shared" si="690"/>
        <v>0</v>
      </c>
      <c r="V369" s="6">
        <f t="shared" si="690"/>
        <v>4889.8882130000002</v>
      </c>
      <c r="W369" s="6">
        <f t="shared" si="690"/>
        <v>0</v>
      </c>
      <c r="X369" s="6">
        <f t="shared" si="690"/>
        <v>0</v>
      </c>
      <c r="Y369" s="6">
        <f t="shared" si="690"/>
        <v>0</v>
      </c>
      <c r="Z369" s="6">
        <f t="shared" si="690"/>
        <v>0</v>
      </c>
      <c r="AA369" s="6">
        <f t="shared" si="690"/>
        <v>0</v>
      </c>
      <c r="AB369" s="6">
        <f t="shared" si="690"/>
        <v>0</v>
      </c>
      <c r="AC369" s="67"/>
      <c r="AD369" s="55"/>
    </row>
    <row r="370" spans="1:30" s="52" customFormat="1">
      <c r="A370" s="99" t="s">
        <v>279</v>
      </c>
      <c r="B370" s="75">
        <v>168491.21</v>
      </c>
      <c r="C370" s="198">
        <f t="shared" si="654"/>
        <v>14040.93</v>
      </c>
      <c r="D370" s="38"/>
      <c r="E370" s="38"/>
      <c r="F370" s="38">
        <v>5.8299999999999998E-2</v>
      </c>
      <c r="G370" s="38"/>
      <c r="H370" s="38">
        <v>6.25E-2</v>
      </c>
      <c r="I370" s="38"/>
      <c r="J370" s="38"/>
      <c r="K370" s="38"/>
      <c r="L370" s="38"/>
      <c r="M370" s="38"/>
      <c r="N370" s="38">
        <v>0.78380000000000005</v>
      </c>
      <c r="O370" s="38"/>
      <c r="P370" s="38"/>
      <c r="Q370" s="38"/>
      <c r="R370" s="38"/>
      <c r="S370" s="38"/>
      <c r="T370" s="38"/>
      <c r="U370" s="38"/>
      <c r="V370" s="38">
        <v>9.5399999999999999E-2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7"/>
      <c r="B371" s="193"/>
      <c r="C371" s="198"/>
      <c r="D371" s="6">
        <f t="shared" ref="D371" si="691">$C370*D370</f>
        <v>0</v>
      </c>
      <c r="E371" s="6">
        <f t="shared" ref="E371" si="692">$C370*E370</f>
        <v>0</v>
      </c>
      <c r="F371" s="6">
        <f t="shared" ref="F371:AB371" si="693">$C370*F370</f>
        <v>818.58621900000003</v>
      </c>
      <c r="G371" s="6">
        <f t="shared" si="693"/>
        <v>0</v>
      </c>
      <c r="H371" s="6">
        <f t="shared" si="693"/>
        <v>877.55812500000002</v>
      </c>
      <c r="I371" s="6">
        <f t="shared" si="693"/>
        <v>0</v>
      </c>
      <c r="J371" s="6">
        <f t="shared" si="693"/>
        <v>0</v>
      </c>
      <c r="K371" s="6">
        <f t="shared" si="693"/>
        <v>0</v>
      </c>
      <c r="L371" s="6">
        <f t="shared" si="693"/>
        <v>0</v>
      </c>
      <c r="M371" s="6">
        <f t="shared" si="693"/>
        <v>0</v>
      </c>
      <c r="N371" s="6">
        <f t="shared" si="693"/>
        <v>11005.280934</v>
      </c>
      <c r="O371" s="6">
        <f t="shared" si="693"/>
        <v>0</v>
      </c>
      <c r="P371" s="6">
        <f t="shared" si="693"/>
        <v>0</v>
      </c>
      <c r="Q371" s="6">
        <f t="shared" si="693"/>
        <v>0</v>
      </c>
      <c r="R371" s="6">
        <f t="shared" si="693"/>
        <v>0</v>
      </c>
      <c r="S371" s="6">
        <f t="shared" si="693"/>
        <v>0</v>
      </c>
      <c r="T371" s="6">
        <f t="shared" si="693"/>
        <v>0</v>
      </c>
      <c r="U371" s="6">
        <f t="shared" si="693"/>
        <v>0</v>
      </c>
      <c r="V371" s="6">
        <f t="shared" si="693"/>
        <v>1339.5047219999999</v>
      </c>
      <c r="W371" s="6">
        <f t="shared" si="693"/>
        <v>0</v>
      </c>
      <c r="X371" s="6">
        <f t="shared" si="693"/>
        <v>0</v>
      </c>
      <c r="Y371" s="6">
        <f t="shared" si="693"/>
        <v>0</v>
      </c>
      <c r="Z371" s="6">
        <f t="shared" si="693"/>
        <v>0</v>
      </c>
      <c r="AA371" s="6">
        <f t="shared" si="693"/>
        <v>0</v>
      </c>
      <c r="AB371" s="6">
        <f t="shared" si="693"/>
        <v>0</v>
      </c>
      <c r="AC371" s="67"/>
      <c r="AD371" s="55"/>
    </row>
    <row r="372" spans="1:30" s="52" customFormat="1">
      <c r="A372" s="96" t="s">
        <v>273</v>
      </c>
      <c r="B372" s="75">
        <f>4990997.49/2</f>
        <v>2495498.7450000001</v>
      </c>
      <c r="C372" s="198">
        <f t="shared" si="654"/>
        <v>207958.23</v>
      </c>
      <c r="D372" s="38">
        <v>1.6500000000000001E-2</v>
      </c>
      <c r="E372" s="38">
        <v>0.1368</v>
      </c>
      <c r="F372" s="38">
        <v>5.7599999999999998E-2</v>
      </c>
      <c r="G372" s="38">
        <v>8.0399999999999999E-2</v>
      </c>
      <c r="H372" s="38">
        <v>4.1099999999999998E-2</v>
      </c>
      <c r="I372" s="38">
        <v>0.13389999999999999</v>
      </c>
      <c r="J372" s="38">
        <v>2.12E-2</v>
      </c>
      <c r="K372" s="38">
        <v>3.2500000000000001E-2</v>
      </c>
      <c r="L372" s="38">
        <v>1.7100000000000001E-2</v>
      </c>
      <c r="M372" s="38">
        <v>2.5999999999999999E-2</v>
      </c>
      <c r="N372" s="38">
        <v>0.13320000000000001</v>
      </c>
      <c r="O372" s="38">
        <v>1.89E-2</v>
      </c>
      <c r="P372" s="38">
        <v>0</v>
      </c>
      <c r="Q372" s="38">
        <v>3.8600000000000002E-2</v>
      </c>
      <c r="R372" s="38">
        <v>1.9E-2</v>
      </c>
      <c r="S372" s="38">
        <v>4.1999999999999997E-3</v>
      </c>
      <c r="T372" s="38">
        <v>5.3999999999999999E-2</v>
      </c>
      <c r="U372" s="38">
        <v>1.78E-2</v>
      </c>
      <c r="V372" s="38">
        <v>3.6700000000000003E-2</v>
      </c>
      <c r="W372" s="38">
        <v>4.7199999999999999E-2</v>
      </c>
      <c r="X372" s="38">
        <v>6.3899999999999998E-2</v>
      </c>
      <c r="Y372" s="38">
        <v>2.5999999999999999E-3</v>
      </c>
      <c r="Z372" s="5">
        <v>0</v>
      </c>
      <c r="AA372" s="5">
        <v>8.0000000000000004E-4</v>
      </c>
      <c r="AB372" s="5">
        <v>0</v>
      </c>
      <c r="AC372" s="67"/>
      <c r="AD372" s="55"/>
    </row>
    <row r="373" spans="1:30" s="52" customFormat="1">
      <c r="A373" s="97"/>
      <c r="B373" s="84"/>
      <c r="C373" s="198"/>
      <c r="D373" s="6">
        <f t="shared" ref="D373" si="694">$C372*D372</f>
        <v>3431.3107950000003</v>
      </c>
      <c r="E373" s="6">
        <f t="shared" ref="E373" si="695">$C372*E372</f>
        <v>28448.685864000003</v>
      </c>
      <c r="F373" s="6">
        <f t="shared" ref="F373:AB373" si="696">$C372*F372</f>
        <v>11978.394048</v>
      </c>
      <c r="G373" s="6">
        <f t="shared" si="696"/>
        <v>16719.841692000002</v>
      </c>
      <c r="H373" s="6">
        <f t="shared" si="696"/>
        <v>8547.0832530000007</v>
      </c>
      <c r="I373" s="6">
        <f t="shared" si="696"/>
        <v>27845.606996999999</v>
      </c>
      <c r="J373" s="6">
        <f t="shared" si="696"/>
        <v>4408.7144760000001</v>
      </c>
      <c r="K373" s="6">
        <f t="shared" si="696"/>
        <v>6758.6424750000006</v>
      </c>
      <c r="L373" s="6">
        <f t="shared" si="696"/>
        <v>3556.0857330000003</v>
      </c>
      <c r="M373" s="6">
        <f t="shared" si="696"/>
        <v>5406.9139800000003</v>
      </c>
      <c r="N373" s="6">
        <f t="shared" si="696"/>
        <v>27700.036236000004</v>
      </c>
      <c r="O373" s="6">
        <f t="shared" si="696"/>
        <v>3930.4105470000004</v>
      </c>
      <c r="P373" s="6">
        <f t="shared" si="696"/>
        <v>0</v>
      </c>
      <c r="Q373" s="6">
        <f t="shared" si="696"/>
        <v>8027.1876780000011</v>
      </c>
      <c r="R373" s="6">
        <f t="shared" si="696"/>
        <v>3951.2063699999999</v>
      </c>
      <c r="S373" s="6">
        <f t="shared" si="696"/>
        <v>873.42456600000003</v>
      </c>
      <c r="T373" s="6">
        <f t="shared" si="696"/>
        <v>11229.744420000001</v>
      </c>
      <c r="U373" s="6">
        <f t="shared" si="696"/>
        <v>3701.6564940000003</v>
      </c>
      <c r="V373" s="6">
        <f t="shared" si="696"/>
        <v>7632.0670410000012</v>
      </c>
      <c r="W373" s="6">
        <f t="shared" si="696"/>
        <v>9815.6284560000004</v>
      </c>
      <c r="X373" s="6">
        <f t="shared" si="696"/>
        <v>13288.530897000001</v>
      </c>
      <c r="Y373" s="6">
        <f t="shared" si="696"/>
        <v>540.69139800000005</v>
      </c>
      <c r="Z373" s="6">
        <f t="shared" si="696"/>
        <v>0</v>
      </c>
      <c r="AA373" s="6">
        <f t="shared" si="696"/>
        <v>166.36658400000002</v>
      </c>
      <c r="AB373" s="6">
        <f t="shared" si="696"/>
        <v>0</v>
      </c>
      <c r="AC373" s="67"/>
      <c r="AD373" s="55"/>
    </row>
    <row r="374" spans="1:30" s="52" customFormat="1">
      <c r="A374" s="96" t="s">
        <v>432</v>
      </c>
      <c r="B374" s="75">
        <f>4990997.49/2</f>
        <v>2495498.7450000001</v>
      </c>
      <c r="C374" s="198">
        <f t="shared" si="654"/>
        <v>207958.23</v>
      </c>
      <c r="D374" s="5"/>
      <c r="E374" s="5"/>
      <c r="F374" s="5"/>
      <c r="G374" s="5"/>
      <c r="H374" s="5">
        <v>0.11890000000000001</v>
      </c>
      <c r="I374" s="5"/>
      <c r="J374" s="5"/>
      <c r="K374" s="5"/>
      <c r="L374" s="5"/>
      <c r="M374" s="5"/>
      <c r="N374" s="5">
        <v>0.74019999999999997</v>
      </c>
      <c r="O374" s="5"/>
      <c r="P374" s="5"/>
      <c r="Q374" s="5"/>
      <c r="R374" s="5"/>
      <c r="S374" s="5"/>
      <c r="T374" s="5"/>
      <c r="U374" s="5"/>
      <c r="V374" s="5">
        <v>0.1409</v>
      </c>
      <c r="W374" s="5"/>
      <c r="X374" s="5"/>
      <c r="Y374" s="5"/>
      <c r="Z374" s="5"/>
      <c r="AA374" s="5"/>
      <c r="AB374" s="5"/>
      <c r="AC374" s="67"/>
      <c r="AD374" s="55"/>
    </row>
    <row r="375" spans="1:30" s="52" customFormat="1">
      <c r="A375" s="97"/>
      <c r="B375" s="74"/>
      <c r="C375" s="198"/>
      <c r="D375" s="6">
        <f t="shared" ref="D375" si="697">$C374*D374</f>
        <v>0</v>
      </c>
      <c r="E375" s="6">
        <f t="shared" ref="E375" si="698">$C374*E374</f>
        <v>0</v>
      </c>
      <c r="F375" s="6">
        <f t="shared" ref="F375:O375" si="699">$C374*F374</f>
        <v>0</v>
      </c>
      <c r="G375" s="6">
        <f t="shared" si="699"/>
        <v>0</v>
      </c>
      <c r="H375" s="6">
        <f t="shared" si="699"/>
        <v>24726.233547000003</v>
      </c>
      <c r="I375" s="6">
        <f t="shared" si="699"/>
        <v>0</v>
      </c>
      <c r="J375" s="6">
        <f t="shared" si="699"/>
        <v>0</v>
      </c>
      <c r="K375" s="6">
        <f t="shared" si="699"/>
        <v>0</v>
      </c>
      <c r="L375" s="6">
        <f t="shared" si="699"/>
        <v>0</v>
      </c>
      <c r="M375" s="6">
        <f t="shared" si="699"/>
        <v>0</v>
      </c>
      <c r="N375" s="6">
        <f t="shared" si="699"/>
        <v>153930.68184599999</v>
      </c>
      <c r="O375" s="6">
        <f t="shared" si="699"/>
        <v>0</v>
      </c>
      <c r="P375" s="6">
        <f t="shared" ref="P375" si="700">$C374*P374</f>
        <v>0</v>
      </c>
      <c r="Q375" s="6">
        <f t="shared" ref="Q375" si="701">$C374*Q374</f>
        <v>0</v>
      </c>
      <c r="R375" s="6">
        <f t="shared" ref="R375:AB375" si="702">$C374*R374</f>
        <v>0</v>
      </c>
      <c r="S375" s="6">
        <f t="shared" si="702"/>
        <v>0</v>
      </c>
      <c r="T375" s="6">
        <f t="shared" si="702"/>
        <v>0</v>
      </c>
      <c r="U375" s="6">
        <f t="shared" si="702"/>
        <v>0</v>
      </c>
      <c r="V375" s="6">
        <f t="shared" si="702"/>
        <v>29301.314607</v>
      </c>
      <c r="W375" s="6">
        <f t="shared" si="702"/>
        <v>0</v>
      </c>
      <c r="X375" s="6">
        <f t="shared" si="702"/>
        <v>0</v>
      </c>
      <c r="Y375" s="6">
        <f t="shared" si="702"/>
        <v>0</v>
      </c>
      <c r="Z375" s="6">
        <f t="shared" si="702"/>
        <v>0</v>
      </c>
      <c r="AA375" s="6">
        <f t="shared" si="702"/>
        <v>0</v>
      </c>
      <c r="AB375" s="6">
        <f t="shared" si="702"/>
        <v>0</v>
      </c>
      <c r="AC375" s="67"/>
      <c r="AD375" s="55"/>
    </row>
    <row r="376" spans="1:30" s="52" customFormat="1">
      <c r="A376" s="99" t="s">
        <v>274</v>
      </c>
      <c r="B376" s="75">
        <v>2347584.37</v>
      </c>
      <c r="C376" s="198">
        <f t="shared" si="654"/>
        <v>195632.03</v>
      </c>
      <c r="D376" s="38"/>
      <c r="E376" s="38"/>
      <c r="F376" s="38">
        <v>0.14849999999999999</v>
      </c>
      <c r="G376" s="38"/>
      <c r="H376" s="38">
        <v>3.1E-2</v>
      </c>
      <c r="I376" s="38"/>
      <c r="J376" s="38"/>
      <c r="K376" s="38"/>
      <c r="L376" s="38"/>
      <c r="M376" s="38"/>
      <c r="N376" s="38">
        <v>0.74119999999999997</v>
      </c>
      <c r="O376" s="38"/>
      <c r="P376" s="38"/>
      <c r="Q376" s="38"/>
      <c r="R376" s="38"/>
      <c r="S376" s="38"/>
      <c r="T376" s="38"/>
      <c r="U376" s="38"/>
      <c r="V376" s="38">
        <v>7.9299999999999995E-2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7"/>
      <c r="B377" s="193"/>
      <c r="C377" s="198"/>
      <c r="D377" s="6">
        <f t="shared" ref="D377" si="703">$C376*D376</f>
        <v>0</v>
      </c>
      <c r="E377" s="6">
        <f t="shared" ref="E377" si="704">$C376*E376</f>
        <v>0</v>
      </c>
      <c r="F377" s="6">
        <f t="shared" ref="F377:AB377" si="705">$C376*F376</f>
        <v>29051.356454999997</v>
      </c>
      <c r="G377" s="6">
        <f t="shared" si="705"/>
        <v>0</v>
      </c>
      <c r="H377" s="6">
        <f t="shared" si="705"/>
        <v>6064.5929299999998</v>
      </c>
      <c r="I377" s="6">
        <f t="shared" si="705"/>
        <v>0</v>
      </c>
      <c r="J377" s="6">
        <f t="shared" si="705"/>
        <v>0</v>
      </c>
      <c r="K377" s="6">
        <f t="shared" si="705"/>
        <v>0</v>
      </c>
      <c r="L377" s="6">
        <f t="shared" si="705"/>
        <v>0</v>
      </c>
      <c r="M377" s="6">
        <f t="shared" si="705"/>
        <v>0</v>
      </c>
      <c r="N377" s="6">
        <f t="shared" si="705"/>
        <v>145002.460636</v>
      </c>
      <c r="O377" s="6">
        <f t="shared" si="705"/>
        <v>0</v>
      </c>
      <c r="P377" s="6">
        <f t="shared" si="705"/>
        <v>0</v>
      </c>
      <c r="Q377" s="6">
        <f t="shared" si="705"/>
        <v>0</v>
      </c>
      <c r="R377" s="6">
        <f t="shared" si="705"/>
        <v>0</v>
      </c>
      <c r="S377" s="6">
        <f t="shared" si="705"/>
        <v>0</v>
      </c>
      <c r="T377" s="6">
        <f t="shared" si="705"/>
        <v>0</v>
      </c>
      <c r="U377" s="6">
        <f t="shared" si="705"/>
        <v>0</v>
      </c>
      <c r="V377" s="6">
        <f t="shared" si="705"/>
        <v>15513.619978999999</v>
      </c>
      <c r="W377" s="6">
        <f t="shared" si="705"/>
        <v>0</v>
      </c>
      <c r="X377" s="6">
        <f t="shared" si="705"/>
        <v>0</v>
      </c>
      <c r="Y377" s="6">
        <f t="shared" si="705"/>
        <v>0</v>
      </c>
      <c r="Z377" s="6">
        <f t="shared" si="705"/>
        <v>0</v>
      </c>
      <c r="AA377" s="6">
        <f t="shared" si="705"/>
        <v>0</v>
      </c>
      <c r="AB377" s="6">
        <f t="shared" si="705"/>
        <v>0</v>
      </c>
      <c r="AC377" s="67"/>
      <c r="AD377" s="55"/>
    </row>
    <row r="378" spans="1:30" s="52" customFormat="1">
      <c r="A378" s="99" t="s">
        <v>276</v>
      </c>
      <c r="B378" s="75">
        <f>834079.47/2</f>
        <v>417039.73499999999</v>
      </c>
      <c r="C378" s="198">
        <f t="shared" si="654"/>
        <v>34753.31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1</v>
      </c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7"/>
      <c r="B379" s="193"/>
      <c r="C379" s="198"/>
      <c r="D379" s="6">
        <f t="shared" ref="D379" si="706">$C378*D378</f>
        <v>0</v>
      </c>
      <c r="E379" s="6">
        <f t="shared" ref="E379" si="707">$C378*E378</f>
        <v>0</v>
      </c>
      <c r="F379" s="6">
        <f t="shared" ref="F379:AB379" si="708">$C378*F378</f>
        <v>0</v>
      </c>
      <c r="G379" s="6">
        <f t="shared" si="708"/>
        <v>0</v>
      </c>
      <c r="H379" s="6">
        <f t="shared" si="708"/>
        <v>0</v>
      </c>
      <c r="I379" s="6">
        <f t="shared" si="708"/>
        <v>0</v>
      </c>
      <c r="J379" s="6">
        <f t="shared" si="708"/>
        <v>0</v>
      </c>
      <c r="K379" s="6">
        <f t="shared" si="708"/>
        <v>0</v>
      </c>
      <c r="L379" s="6">
        <f t="shared" si="708"/>
        <v>0</v>
      </c>
      <c r="M379" s="6">
        <f t="shared" si="708"/>
        <v>0</v>
      </c>
      <c r="N379" s="6">
        <f t="shared" si="708"/>
        <v>34753.31</v>
      </c>
      <c r="O379" s="6">
        <f t="shared" si="708"/>
        <v>0</v>
      </c>
      <c r="P379" s="6">
        <f t="shared" si="708"/>
        <v>0</v>
      </c>
      <c r="Q379" s="6">
        <f t="shared" si="708"/>
        <v>0</v>
      </c>
      <c r="R379" s="6">
        <f t="shared" si="708"/>
        <v>0</v>
      </c>
      <c r="S379" s="6">
        <f t="shared" si="708"/>
        <v>0</v>
      </c>
      <c r="T379" s="6">
        <f t="shared" si="708"/>
        <v>0</v>
      </c>
      <c r="U379" s="6">
        <f t="shared" si="708"/>
        <v>0</v>
      </c>
      <c r="V379" s="6">
        <f t="shared" si="708"/>
        <v>0</v>
      </c>
      <c r="W379" s="6">
        <f t="shared" si="708"/>
        <v>0</v>
      </c>
      <c r="X379" s="6">
        <f t="shared" si="708"/>
        <v>0</v>
      </c>
      <c r="Y379" s="6">
        <f t="shared" si="708"/>
        <v>0</v>
      </c>
      <c r="Z379" s="6">
        <f t="shared" si="708"/>
        <v>0</v>
      </c>
      <c r="AA379" s="6">
        <f t="shared" si="708"/>
        <v>0</v>
      </c>
      <c r="AB379" s="6">
        <f t="shared" si="708"/>
        <v>0</v>
      </c>
      <c r="AC379" s="67"/>
      <c r="AD379" s="55"/>
    </row>
    <row r="380" spans="1:30" s="52" customFormat="1">
      <c r="A380" s="99" t="s">
        <v>275</v>
      </c>
      <c r="B380" s="75">
        <f>834079.47/2</f>
        <v>417039.73499999999</v>
      </c>
      <c r="C380" s="198">
        <f t="shared" si="654"/>
        <v>34753.31</v>
      </c>
      <c r="D380" s="38">
        <v>1.6500000000000001E-2</v>
      </c>
      <c r="E380" s="38">
        <v>0.1368</v>
      </c>
      <c r="F380" s="38">
        <v>5.7599999999999998E-2</v>
      </c>
      <c r="G380" s="38">
        <v>8.0399999999999999E-2</v>
      </c>
      <c r="H380" s="38">
        <v>4.1099999999999998E-2</v>
      </c>
      <c r="I380" s="38">
        <v>0.13389999999999999</v>
      </c>
      <c r="J380" s="38">
        <v>2.12E-2</v>
      </c>
      <c r="K380" s="38">
        <v>3.2500000000000001E-2</v>
      </c>
      <c r="L380" s="38">
        <v>1.7100000000000001E-2</v>
      </c>
      <c r="M380" s="38">
        <v>2.5999999999999999E-2</v>
      </c>
      <c r="N380" s="38">
        <v>0.13320000000000001</v>
      </c>
      <c r="O380" s="38">
        <v>1.89E-2</v>
      </c>
      <c r="P380" s="38">
        <v>0</v>
      </c>
      <c r="Q380" s="38">
        <v>3.8600000000000002E-2</v>
      </c>
      <c r="R380" s="38">
        <v>1.9E-2</v>
      </c>
      <c r="S380" s="38">
        <v>4.1999999999999997E-3</v>
      </c>
      <c r="T380" s="38">
        <v>5.3999999999999999E-2</v>
      </c>
      <c r="U380" s="38">
        <v>1.78E-2</v>
      </c>
      <c r="V380" s="38">
        <v>3.6700000000000003E-2</v>
      </c>
      <c r="W380" s="38">
        <v>4.7199999999999999E-2</v>
      </c>
      <c r="X380" s="38">
        <v>6.3899999999999998E-2</v>
      </c>
      <c r="Y380" s="38">
        <v>2.5999999999999999E-3</v>
      </c>
      <c r="Z380" s="5">
        <v>0</v>
      </c>
      <c r="AA380" s="5">
        <v>8.0000000000000004E-4</v>
      </c>
      <c r="AB380" s="5">
        <v>0</v>
      </c>
      <c r="AC380" s="67"/>
      <c r="AD380" s="55"/>
    </row>
    <row r="381" spans="1:30" s="52" customFormat="1">
      <c r="A381" s="97"/>
      <c r="B381" s="193"/>
      <c r="C381" s="198"/>
      <c r="D381" s="6">
        <f t="shared" ref="D381" si="709">$C380*D380</f>
        <v>573.42961500000001</v>
      </c>
      <c r="E381" s="6">
        <f t="shared" ref="E381" si="710">$C380*E380</f>
        <v>4754.2528080000002</v>
      </c>
      <c r="F381" s="6">
        <f t="shared" ref="F381:AB381" si="711">$C380*F380</f>
        <v>2001.7906559999999</v>
      </c>
      <c r="G381" s="6">
        <f t="shared" si="711"/>
        <v>2794.1661239999999</v>
      </c>
      <c r="H381" s="6">
        <f t="shared" si="711"/>
        <v>1428.3610409999999</v>
      </c>
      <c r="I381" s="6">
        <f t="shared" si="711"/>
        <v>4653.4682089999997</v>
      </c>
      <c r="J381" s="6">
        <f t="shared" si="711"/>
        <v>736.770172</v>
      </c>
      <c r="K381" s="6">
        <f t="shared" si="711"/>
        <v>1129.482575</v>
      </c>
      <c r="L381" s="6">
        <f t="shared" si="711"/>
        <v>594.28160100000002</v>
      </c>
      <c r="M381" s="6">
        <f t="shared" si="711"/>
        <v>903.58605999999986</v>
      </c>
      <c r="N381" s="6">
        <f t="shared" si="711"/>
        <v>4629.1408920000003</v>
      </c>
      <c r="O381" s="6">
        <f t="shared" si="711"/>
        <v>656.83755899999994</v>
      </c>
      <c r="P381" s="6">
        <f t="shared" si="711"/>
        <v>0</v>
      </c>
      <c r="Q381" s="6">
        <f t="shared" si="711"/>
        <v>1341.477766</v>
      </c>
      <c r="R381" s="6">
        <f t="shared" si="711"/>
        <v>660.31288999999992</v>
      </c>
      <c r="S381" s="6">
        <f t="shared" si="711"/>
        <v>145.96390199999999</v>
      </c>
      <c r="T381" s="6">
        <f t="shared" si="711"/>
        <v>1876.6787399999998</v>
      </c>
      <c r="U381" s="6">
        <f t="shared" si="711"/>
        <v>618.6089179999999</v>
      </c>
      <c r="V381" s="6">
        <f t="shared" si="711"/>
        <v>1275.446477</v>
      </c>
      <c r="W381" s="6">
        <f t="shared" si="711"/>
        <v>1640.3562319999999</v>
      </c>
      <c r="X381" s="6">
        <f t="shared" si="711"/>
        <v>2220.7365089999998</v>
      </c>
      <c r="Y381" s="6">
        <f t="shared" si="711"/>
        <v>90.358605999999995</v>
      </c>
      <c r="Z381" s="6">
        <f t="shared" si="711"/>
        <v>0</v>
      </c>
      <c r="AA381" s="6">
        <f t="shared" si="711"/>
        <v>27.802647999999998</v>
      </c>
      <c r="AB381" s="6">
        <f t="shared" si="711"/>
        <v>0</v>
      </c>
      <c r="AC381" s="67"/>
      <c r="AD381" s="55"/>
    </row>
    <row r="382" spans="1:30" s="52" customFormat="1">
      <c r="A382" s="96" t="s">
        <v>305</v>
      </c>
      <c r="B382" s="75">
        <f>28311352.38/2</f>
        <v>14155676.189999999</v>
      </c>
      <c r="C382" s="198">
        <f t="shared" si="654"/>
        <v>1179639.68</v>
      </c>
      <c r="D382" s="38">
        <v>1.6500000000000001E-2</v>
      </c>
      <c r="E382" s="38">
        <v>0.1368</v>
      </c>
      <c r="F382" s="38">
        <v>5.7599999999999998E-2</v>
      </c>
      <c r="G382" s="38">
        <v>8.0399999999999999E-2</v>
      </c>
      <c r="H382" s="38">
        <v>4.1099999999999998E-2</v>
      </c>
      <c r="I382" s="38">
        <v>0.13389999999999999</v>
      </c>
      <c r="J382" s="38">
        <v>2.12E-2</v>
      </c>
      <c r="K382" s="38">
        <v>3.2500000000000001E-2</v>
      </c>
      <c r="L382" s="38">
        <v>1.7100000000000001E-2</v>
      </c>
      <c r="M382" s="38">
        <v>2.5999999999999999E-2</v>
      </c>
      <c r="N382" s="38">
        <v>0.13320000000000001</v>
      </c>
      <c r="O382" s="38">
        <v>1.89E-2</v>
      </c>
      <c r="P382" s="38">
        <v>0</v>
      </c>
      <c r="Q382" s="38">
        <v>3.8600000000000002E-2</v>
      </c>
      <c r="R382" s="38">
        <v>1.9E-2</v>
      </c>
      <c r="S382" s="38">
        <v>4.1999999999999997E-3</v>
      </c>
      <c r="T382" s="38">
        <v>5.3999999999999999E-2</v>
      </c>
      <c r="U382" s="38">
        <v>1.78E-2</v>
      </c>
      <c r="V382" s="38">
        <v>3.6700000000000003E-2</v>
      </c>
      <c r="W382" s="38">
        <v>4.7199999999999999E-2</v>
      </c>
      <c r="X382" s="38">
        <v>6.3899999999999998E-2</v>
      </c>
      <c r="Y382" s="38">
        <v>2.5999999999999999E-3</v>
      </c>
      <c r="Z382" s="5">
        <v>0</v>
      </c>
      <c r="AA382" s="5">
        <v>8.0000000000000004E-4</v>
      </c>
      <c r="AB382" s="5">
        <v>0</v>
      </c>
      <c r="AC382" s="67"/>
      <c r="AD382" s="55"/>
    </row>
    <row r="383" spans="1:30" s="52" customFormat="1">
      <c r="A383" s="97"/>
      <c r="B383" s="84"/>
      <c r="C383" s="198"/>
      <c r="D383" s="6">
        <f t="shared" ref="D383" si="712">$C382*D382</f>
        <v>19464.05472</v>
      </c>
      <c r="E383" s="6">
        <f t="shared" ref="E383" si="713">$C382*E382</f>
        <v>161374.708224</v>
      </c>
      <c r="F383" s="6">
        <f t="shared" ref="F383:AB383" si="714">$C382*F382</f>
        <v>67947.245567999998</v>
      </c>
      <c r="G383" s="6">
        <f t="shared" si="714"/>
        <v>94843.030271999989</v>
      </c>
      <c r="H383" s="6">
        <f t="shared" si="714"/>
        <v>48483.190847999991</v>
      </c>
      <c r="I383" s="6">
        <f t="shared" si="714"/>
        <v>157953.75315199999</v>
      </c>
      <c r="J383" s="6">
        <f t="shared" si="714"/>
        <v>25008.361215999998</v>
      </c>
      <c r="K383" s="6">
        <f t="shared" si="714"/>
        <v>38338.289599999996</v>
      </c>
      <c r="L383" s="6">
        <f t="shared" si="714"/>
        <v>20171.838528</v>
      </c>
      <c r="M383" s="6">
        <f t="shared" si="714"/>
        <v>30670.631679999999</v>
      </c>
      <c r="N383" s="6">
        <f t="shared" si="714"/>
        <v>157128.00537600002</v>
      </c>
      <c r="O383" s="6">
        <f t="shared" si="714"/>
        <v>22295.189952000001</v>
      </c>
      <c r="P383" s="6">
        <f t="shared" si="714"/>
        <v>0</v>
      </c>
      <c r="Q383" s="6">
        <f t="shared" si="714"/>
        <v>45534.091648000001</v>
      </c>
      <c r="R383" s="6">
        <f t="shared" si="714"/>
        <v>22413.153919999997</v>
      </c>
      <c r="S383" s="6">
        <f t="shared" si="714"/>
        <v>4954.4866559999991</v>
      </c>
      <c r="T383" s="6">
        <f t="shared" si="714"/>
        <v>63700.542719999998</v>
      </c>
      <c r="U383" s="6">
        <f t="shared" si="714"/>
        <v>20997.586304</v>
      </c>
      <c r="V383" s="6">
        <f t="shared" si="714"/>
        <v>43292.776256000005</v>
      </c>
      <c r="W383" s="6">
        <f t="shared" si="714"/>
        <v>55678.992895999996</v>
      </c>
      <c r="X383" s="6">
        <f t="shared" si="714"/>
        <v>75378.975551999989</v>
      </c>
      <c r="Y383" s="6">
        <f t="shared" si="714"/>
        <v>3067.0631679999997</v>
      </c>
      <c r="Z383" s="6">
        <f t="shared" si="714"/>
        <v>0</v>
      </c>
      <c r="AA383" s="6">
        <f t="shared" si="714"/>
        <v>943.71174399999995</v>
      </c>
      <c r="AB383" s="6">
        <f t="shared" si="714"/>
        <v>0</v>
      </c>
      <c r="AC383" s="67"/>
      <c r="AD383" s="55"/>
    </row>
    <row r="384" spans="1:30" s="52" customFormat="1">
      <c r="A384" s="96" t="s">
        <v>433</v>
      </c>
      <c r="B384" s="75">
        <f>28311352.38/2</f>
        <v>14155676.189999999</v>
      </c>
      <c r="C384" s="198">
        <f t="shared" si="654"/>
        <v>1179639.68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>
        <v>1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7"/>
      <c r="AD384" s="55"/>
    </row>
    <row r="385" spans="1:30" s="52" customFormat="1">
      <c r="A385" s="97"/>
      <c r="B385" s="74"/>
      <c r="C385" s="198"/>
      <c r="D385" s="6">
        <f t="shared" ref="D385" si="715">$C384*D384</f>
        <v>0</v>
      </c>
      <c r="E385" s="6">
        <f t="shared" ref="E385" si="716">$C384*E384</f>
        <v>0</v>
      </c>
      <c r="F385" s="6">
        <f t="shared" ref="F385:O385" si="717">$C384*F384</f>
        <v>0</v>
      </c>
      <c r="G385" s="6">
        <f t="shared" si="717"/>
        <v>0</v>
      </c>
      <c r="H385" s="6">
        <f t="shared" si="717"/>
        <v>0</v>
      </c>
      <c r="I385" s="6">
        <f t="shared" si="717"/>
        <v>0</v>
      </c>
      <c r="J385" s="6">
        <f t="shared" si="717"/>
        <v>0</v>
      </c>
      <c r="K385" s="6">
        <f t="shared" si="717"/>
        <v>0</v>
      </c>
      <c r="L385" s="6">
        <f t="shared" si="717"/>
        <v>0</v>
      </c>
      <c r="M385" s="6">
        <f t="shared" si="717"/>
        <v>0</v>
      </c>
      <c r="N385" s="6">
        <f t="shared" si="717"/>
        <v>1179639.68</v>
      </c>
      <c r="O385" s="6">
        <f t="shared" si="717"/>
        <v>0</v>
      </c>
      <c r="P385" s="6">
        <f t="shared" ref="P385" si="718">$C384*P384</f>
        <v>0</v>
      </c>
      <c r="Q385" s="6">
        <f t="shared" ref="Q385" si="719">$C384*Q384</f>
        <v>0</v>
      </c>
      <c r="R385" s="6">
        <f t="shared" ref="R385:AB385" si="720">$C384*R384</f>
        <v>0</v>
      </c>
      <c r="S385" s="6">
        <f t="shared" si="720"/>
        <v>0</v>
      </c>
      <c r="T385" s="6">
        <f t="shared" si="720"/>
        <v>0</v>
      </c>
      <c r="U385" s="6">
        <f t="shared" si="720"/>
        <v>0</v>
      </c>
      <c r="V385" s="6">
        <f t="shared" si="720"/>
        <v>0</v>
      </c>
      <c r="W385" s="6">
        <f t="shared" si="720"/>
        <v>0</v>
      </c>
      <c r="X385" s="6">
        <f t="shared" si="720"/>
        <v>0</v>
      </c>
      <c r="Y385" s="6">
        <f t="shared" si="720"/>
        <v>0</v>
      </c>
      <c r="Z385" s="6">
        <f t="shared" si="720"/>
        <v>0</v>
      </c>
      <c r="AA385" s="6">
        <f t="shared" si="720"/>
        <v>0</v>
      </c>
      <c r="AB385" s="6">
        <f t="shared" si="720"/>
        <v>0</v>
      </c>
      <c r="AC385" s="67"/>
      <c r="AD385" s="55"/>
    </row>
    <row r="386" spans="1:30" s="52" customFormat="1">
      <c r="A386" s="99" t="s">
        <v>306</v>
      </c>
      <c r="B386" s="75">
        <v>567899.35</v>
      </c>
      <c r="C386" s="198">
        <f t="shared" si="654"/>
        <v>47324.95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7"/>
      <c r="B387" s="193"/>
      <c r="C387" s="198"/>
      <c r="D387" s="6">
        <f t="shared" ref="D387" si="721">$C386*D386</f>
        <v>0</v>
      </c>
      <c r="E387" s="6">
        <f t="shared" ref="E387" si="722">$C386*E386</f>
        <v>0</v>
      </c>
      <c r="F387" s="6">
        <f t="shared" ref="F387:AB387" si="723">$C386*F386</f>
        <v>0</v>
      </c>
      <c r="G387" s="6">
        <f t="shared" si="723"/>
        <v>0</v>
      </c>
      <c r="H387" s="6">
        <f t="shared" si="723"/>
        <v>0</v>
      </c>
      <c r="I387" s="6">
        <f t="shared" si="723"/>
        <v>0</v>
      </c>
      <c r="J387" s="6">
        <f t="shared" si="723"/>
        <v>0</v>
      </c>
      <c r="K387" s="6">
        <f t="shared" si="723"/>
        <v>0</v>
      </c>
      <c r="L387" s="6">
        <f t="shared" si="723"/>
        <v>0</v>
      </c>
      <c r="M387" s="6">
        <f t="shared" si="723"/>
        <v>0</v>
      </c>
      <c r="N387" s="6">
        <f t="shared" si="723"/>
        <v>47249.230079999994</v>
      </c>
      <c r="O387" s="6">
        <f t="shared" si="723"/>
        <v>0</v>
      </c>
      <c r="P387" s="6">
        <f t="shared" si="723"/>
        <v>0</v>
      </c>
      <c r="Q387" s="6">
        <f t="shared" si="723"/>
        <v>0</v>
      </c>
      <c r="R387" s="6">
        <f t="shared" si="723"/>
        <v>0</v>
      </c>
      <c r="S387" s="6">
        <f t="shared" si="723"/>
        <v>0</v>
      </c>
      <c r="T387" s="6">
        <f t="shared" si="723"/>
        <v>0</v>
      </c>
      <c r="U387" s="6">
        <f t="shared" si="723"/>
        <v>0</v>
      </c>
      <c r="V387" s="6">
        <f t="shared" si="723"/>
        <v>75.719920000000002</v>
      </c>
      <c r="W387" s="6">
        <f t="shared" si="723"/>
        <v>0</v>
      </c>
      <c r="X387" s="6">
        <f t="shared" si="723"/>
        <v>0</v>
      </c>
      <c r="Y387" s="6">
        <f t="shared" si="723"/>
        <v>0</v>
      </c>
      <c r="Z387" s="6">
        <f t="shared" si="723"/>
        <v>0</v>
      </c>
      <c r="AA387" s="6">
        <f t="shared" si="723"/>
        <v>0</v>
      </c>
      <c r="AB387" s="6">
        <f t="shared" si="723"/>
        <v>0</v>
      </c>
      <c r="AC387" s="67"/>
      <c r="AD387" s="55"/>
    </row>
    <row r="388" spans="1:30" s="52" customFormat="1">
      <c r="A388" s="99" t="s">
        <v>307</v>
      </c>
      <c r="B388" s="75">
        <v>-885195.8</v>
      </c>
      <c r="C388" s="198">
        <f t="shared" si="654"/>
        <v>-73766.320000000007</v>
      </c>
      <c r="D388" s="38">
        <v>4.5999999999999999E-3</v>
      </c>
      <c r="E388" s="38"/>
      <c r="F388" s="38">
        <v>4.1799999999999997E-2</v>
      </c>
      <c r="G388" s="38"/>
      <c r="H388" s="38">
        <v>2.0199999999999999E-2</v>
      </c>
      <c r="I388" s="38"/>
      <c r="J388" s="38"/>
      <c r="K388" s="38"/>
      <c r="L388" s="38"/>
      <c r="M388" s="38">
        <v>8.0000000000000002E-3</v>
      </c>
      <c r="N388" s="38">
        <v>0.88449999999999995</v>
      </c>
      <c r="O388" s="38"/>
      <c r="P388" s="38"/>
      <c r="Q388" s="38">
        <v>6.4000000000000003E-3</v>
      </c>
      <c r="R388" s="38">
        <v>5.0000000000000001E-3</v>
      </c>
      <c r="S388" s="38">
        <v>5.9999999999999995E-4</v>
      </c>
      <c r="T388" s="38">
        <v>1.55E-2</v>
      </c>
      <c r="U388" s="38"/>
      <c r="V388" s="38">
        <v>1.34E-2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7"/>
      <c r="B389" s="193"/>
      <c r="C389" s="198"/>
      <c r="D389" s="6">
        <f t="shared" ref="D389" si="724">$C388*D388</f>
        <v>-339.32507200000003</v>
      </c>
      <c r="E389" s="6">
        <f t="shared" ref="E389" si="725">$C388*E388</f>
        <v>0</v>
      </c>
      <c r="F389" s="6">
        <f t="shared" ref="F389:AB389" si="726">$C388*F388</f>
        <v>-3083.4321760000003</v>
      </c>
      <c r="G389" s="6">
        <f t="shared" si="726"/>
        <v>0</v>
      </c>
      <c r="H389" s="6">
        <f t="shared" si="726"/>
        <v>-1490.0796640000001</v>
      </c>
      <c r="I389" s="6">
        <f t="shared" si="726"/>
        <v>0</v>
      </c>
      <c r="J389" s="6">
        <f t="shared" si="726"/>
        <v>0</v>
      </c>
      <c r="K389" s="6">
        <f t="shared" si="726"/>
        <v>0</v>
      </c>
      <c r="L389" s="6">
        <f t="shared" si="726"/>
        <v>0</v>
      </c>
      <c r="M389" s="6">
        <f t="shared" si="726"/>
        <v>-590.13056000000006</v>
      </c>
      <c r="N389" s="6">
        <f t="shared" si="726"/>
        <v>-65246.310040000004</v>
      </c>
      <c r="O389" s="6">
        <f t="shared" si="726"/>
        <v>0</v>
      </c>
      <c r="P389" s="6">
        <f t="shared" si="726"/>
        <v>0</v>
      </c>
      <c r="Q389" s="6">
        <f t="shared" si="726"/>
        <v>-472.10444800000005</v>
      </c>
      <c r="R389" s="6">
        <f t="shared" si="726"/>
        <v>-368.83160000000004</v>
      </c>
      <c r="S389" s="6">
        <f t="shared" si="726"/>
        <v>-44.259791999999997</v>
      </c>
      <c r="T389" s="6">
        <f t="shared" si="726"/>
        <v>-1143.37796</v>
      </c>
      <c r="U389" s="6">
        <f t="shared" si="726"/>
        <v>0</v>
      </c>
      <c r="V389" s="6">
        <f t="shared" si="726"/>
        <v>-988.46868800000016</v>
      </c>
      <c r="W389" s="6">
        <f t="shared" si="726"/>
        <v>0</v>
      </c>
      <c r="X389" s="6">
        <f t="shared" si="726"/>
        <v>0</v>
      </c>
      <c r="Y389" s="6">
        <f t="shared" si="726"/>
        <v>0</v>
      </c>
      <c r="Z389" s="6">
        <f t="shared" si="726"/>
        <v>0</v>
      </c>
      <c r="AA389" s="6">
        <f t="shared" si="726"/>
        <v>0</v>
      </c>
      <c r="AB389" s="6">
        <f t="shared" si="726"/>
        <v>0</v>
      </c>
      <c r="AC389" s="67"/>
      <c r="AD389" s="55"/>
    </row>
    <row r="390" spans="1:30" s="52" customFormat="1">
      <c r="A390" s="99" t="s">
        <v>308</v>
      </c>
      <c r="B390" s="75">
        <f>4734024.94/2</f>
        <v>2367012.4700000002</v>
      </c>
      <c r="C390" s="198">
        <f t="shared" si="654"/>
        <v>197251.04</v>
      </c>
      <c r="D390" s="38">
        <v>1.6500000000000001E-2</v>
      </c>
      <c r="E390" s="38">
        <v>0.1368</v>
      </c>
      <c r="F390" s="38">
        <v>5.7599999999999998E-2</v>
      </c>
      <c r="G390" s="38">
        <v>8.0399999999999999E-2</v>
      </c>
      <c r="H390" s="38">
        <v>4.1099999999999998E-2</v>
      </c>
      <c r="I390" s="38">
        <v>0.13389999999999999</v>
      </c>
      <c r="J390" s="38">
        <v>2.12E-2</v>
      </c>
      <c r="K390" s="38">
        <v>3.2500000000000001E-2</v>
      </c>
      <c r="L390" s="38">
        <v>1.7100000000000001E-2</v>
      </c>
      <c r="M390" s="38">
        <v>2.5999999999999999E-2</v>
      </c>
      <c r="N390" s="38">
        <v>0.13320000000000001</v>
      </c>
      <c r="O390" s="38">
        <v>1.89E-2</v>
      </c>
      <c r="P390" s="38">
        <v>0</v>
      </c>
      <c r="Q390" s="38">
        <v>3.8600000000000002E-2</v>
      </c>
      <c r="R390" s="38">
        <v>1.9E-2</v>
      </c>
      <c r="S390" s="38">
        <v>4.1999999999999997E-3</v>
      </c>
      <c r="T390" s="38">
        <v>5.3999999999999999E-2</v>
      </c>
      <c r="U390" s="38">
        <v>1.78E-2</v>
      </c>
      <c r="V390" s="38">
        <v>3.6700000000000003E-2</v>
      </c>
      <c r="W390" s="38">
        <v>4.7199999999999999E-2</v>
      </c>
      <c r="X390" s="38">
        <v>6.3899999999999998E-2</v>
      </c>
      <c r="Y390" s="38">
        <v>2.5999999999999999E-3</v>
      </c>
      <c r="Z390" s="5">
        <v>0</v>
      </c>
      <c r="AA390" s="5">
        <v>8.0000000000000004E-4</v>
      </c>
      <c r="AB390" s="5">
        <v>0</v>
      </c>
      <c r="AC390" s="67"/>
      <c r="AD390" s="55"/>
    </row>
    <row r="391" spans="1:30" s="52" customFormat="1">
      <c r="A391" s="97"/>
      <c r="B391" s="193"/>
      <c r="C391" s="198"/>
      <c r="D391" s="6">
        <f t="shared" ref="D391" si="727">$C390*D390</f>
        <v>3254.6421600000003</v>
      </c>
      <c r="E391" s="6">
        <f t="shared" ref="E391" si="728">$C390*E390</f>
        <v>26983.942272000004</v>
      </c>
      <c r="F391" s="6">
        <f t="shared" ref="F391:AB391" si="729">$C390*F390</f>
        <v>11361.659904</v>
      </c>
      <c r="G391" s="6">
        <f t="shared" si="729"/>
        <v>15858.983616000001</v>
      </c>
      <c r="H391" s="6">
        <f t="shared" si="729"/>
        <v>8107.0177439999998</v>
      </c>
      <c r="I391" s="6">
        <f t="shared" si="729"/>
        <v>26411.914256</v>
      </c>
      <c r="J391" s="6">
        <f t="shared" si="729"/>
        <v>4181.7220480000005</v>
      </c>
      <c r="K391" s="6">
        <f t="shared" si="729"/>
        <v>6410.6588000000002</v>
      </c>
      <c r="L391" s="6">
        <f t="shared" si="729"/>
        <v>3372.9927840000005</v>
      </c>
      <c r="M391" s="6">
        <f t="shared" si="729"/>
        <v>5128.5270399999999</v>
      </c>
      <c r="N391" s="6">
        <f t="shared" si="729"/>
        <v>26273.838528000004</v>
      </c>
      <c r="O391" s="6">
        <f t="shared" si="729"/>
        <v>3728.044656</v>
      </c>
      <c r="P391" s="6">
        <f t="shared" si="729"/>
        <v>0</v>
      </c>
      <c r="Q391" s="6">
        <f t="shared" si="729"/>
        <v>7613.8901440000009</v>
      </c>
      <c r="R391" s="6">
        <f t="shared" si="729"/>
        <v>3747.7697600000001</v>
      </c>
      <c r="S391" s="6">
        <f t="shared" si="729"/>
        <v>828.45436799999993</v>
      </c>
      <c r="T391" s="6">
        <f t="shared" si="729"/>
        <v>10651.55616</v>
      </c>
      <c r="U391" s="6">
        <f t="shared" si="729"/>
        <v>3511.0685120000003</v>
      </c>
      <c r="V391" s="6">
        <f t="shared" si="729"/>
        <v>7239.1131680000008</v>
      </c>
      <c r="W391" s="6">
        <f t="shared" si="729"/>
        <v>9310.2490880000005</v>
      </c>
      <c r="X391" s="6">
        <f t="shared" si="729"/>
        <v>12604.341456</v>
      </c>
      <c r="Y391" s="6">
        <f t="shared" si="729"/>
        <v>512.85270400000002</v>
      </c>
      <c r="Z391" s="6">
        <f t="shared" si="729"/>
        <v>0</v>
      </c>
      <c r="AA391" s="6">
        <f t="shared" si="729"/>
        <v>157.80083200000001</v>
      </c>
      <c r="AB391" s="6">
        <f t="shared" si="729"/>
        <v>0</v>
      </c>
      <c r="AC391" s="67"/>
      <c r="AD391" s="55"/>
    </row>
    <row r="392" spans="1:30" s="52" customFormat="1">
      <c r="A392" s="99" t="s">
        <v>470</v>
      </c>
      <c r="B392" s="75">
        <f>4734024.94/2</f>
        <v>2367012.4700000002</v>
      </c>
      <c r="C392" s="198">
        <f t="shared" si="654"/>
        <v>197251.04</v>
      </c>
      <c r="D392" s="38"/>
      <c r="E392" s="38"/>
      <c r="F392" s="38">
        <v>0.83979999999999999</v>
      </c>
      <c r="G392" s="38"/>
      <c r="H392" s="38"/>
      <c r="I392" s="38"/>
      <c r="J392" s="38"/>
      <c r="K392" s="38"/>
      <c r="L392" s="38"/>
      <c r="M392" s="38"/>
      <c r="N392" s="38">
        <v>0.16020000000000001</v>
      </c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5"/>
      <c r="AA392" s="5"/>
      <c r="AB392" s="5"/>
      <c r="AC392" s="67"/>
      <c r="AD392" s="55"/>
    </row>
    <row r="393" spans="1:30" s="52" customFormat="1">
      <c r="A393" s="97"/>
      <c r="B393" s="193"/>
      <c r="C393" s="198"/>
      <c r="D393" s="6">
        <f t="shared" ref="D393" si="730">$C392*D392</f>
        <v>0</v>
      </c>
      <c r="E393" s="6">
        <f t="shared" ref="E393" si="731">$C392*E392</f>
        <v>0</v>
      </c>
      <c r="F393" s="6">
        <f t="shared" ref="F393:AB393" si="732">$C392*F392</f>
        <v>165651.423392</v>
      </c>
      <c r="G393" s="6">
        <f t="shared" si="732"/>
        <v>0</v>
      </c>
      <c r="H393" s="6">
        <f t="shared" si="732"/>
        <v>0</v>
      </c>
      <c r="I393" s="6">
        <f t="shared" si="732"/>
        <v>0</v>
      </c>
      <c r="J393" s="6">
        <f t="shared" si="732"/>
        <v>0</v>
      </c>
      <c r="K393" s="6">
        <f t="shared" si="732"/>
        <v>0</v>
      </c>
      <c r="L393" s="6">
        <f t="shared" si="732"/>
        <v>0</v>
      </c>
      <c r="M393" s="6">
        <f t="shared" si="732"/>
        <v>0</v>
      </c>
      <c r="N393" s="6">
        <f t="shared" si="732"/>
        <v>31599.616608000004</v>
      </c>
      <c r="O393" s="6">
        <f t="shared" si="732"/>
        <v>0</v>
      </c>
      <c r="P393" s="6">
        <f t="shared" si="732"/>
        <v>0</v>
      </c>
      <c r="Q393" s="6">
        <f t="shared" si="732"/>
        <v>0</v>
      </c>
      <c r="R393" s="6">
        <f t="shared" si="732"/>
        <v>0</v>
      </c>
      <c r="S393" s="6">
        <f t="shared" si="732"/>
        <v>0</v>
      </c>
      <c r="T393" s="6">
        <f t="shared" si="732"/>
        <v>0</v>
      </c>
      <c r="U393" s="6">
        <f t="shared" si="732"/>
        <v>0</v>
      </c>
      <c r="V393" s="6">
        <f t="shared" si="732"/>
        <v>0</v>
      </c>
      <c r="W393" s="6">
        <f t="shared" si="732"/>
        <v>0</v>
      </c>
      <c r="X393" s="6">
        <f t="shared" si="732"/>
        <v>0</v>
      </c>
      <c r="Y393" s="6">
        <f t="shared" si="732"/>
        <v>0</v>
      </c>
      <c r="Z393" s="6">
        <f t="shared" si="732"/>
        <v>0</v>
      </c>
      <c r="AA393" s="6">
        <f t="shared" si="732"/>
        <v>0</v>
      </c>
      <c r="AB393" s="6">
        <f t="shared" si="732"/>
        <v>0</v>
      </c>
      <c r="AC393" s="67"/>
      <c r="AD393" s="55"/>
    </row>
    <row r="394" spans="1:30" s="52" customFormat="1">
      <c r="A394" s="99" t="s">
        <v>382</v>
      </c>
      <c r="B394" s="75">
        <v>12700648.35</v>
      </c>
      <c r="C394" s="198">
        <f t="shared" si="654"/>
        <v>1058387.3600000001</v>
      </c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>
        <v>0.99839999999999995</v>
      </c>
      <c r="O394" s="38"/>
      <c r="P394" s="38"/>
      <c r="Q394" s="38"/>
      <c r="R394" s="38"/>
      <c r="S394" s="38"/>
      <c r="T394" s="38"/>
      <c r="U394" s="38"/>
      <c r="V394" s="38">
        <v>1.6000000000000001E-3</v>
      </c>
      <c r="W394" s="38"/>
      <c r="X394" s="38"/>
      <c r="Y394" s="38"/>
      <c r="Z394" s="5"/>
      <c r="AA394" s="5"/>
      <c r="AB394" s="5"/>
      <c r="AC394" s="67"/>
      <c r="AD394" s="55"/>
    </row>
    <row r="395" spans="1:30" s="52" customFormat="1">
      <c r="A395" s="97"/>
      <c r="B395" s="193"/>
      <c r="C395" s="198"/>
      <c r="D395" s="6">
        <f t="shared" ref="D395" si="733">$C394*D394</f>
        <v>0</v>
      </c>
      <c r="E395" s="6">
        <f t="shared" ref="E395" si="734">$C394*E394</f>
        <v>0</v>
      </c>
      <c r="F395" s="6">
        <f t="shared" ref="F395:AB395" si="735">$C394*F394</f>
        <v>0</v>
      </c>
      <c r="G395" s="6">
        <f t="shared" si="735"/>
        <v>0</v>
      </c>
      <c r="H395" s="6">
        <f t="shared" si="735"/>
        <v>0</v>
      </c>
      <c r="I395" s="6">
        <f t="shared" si="735"/>
        <v>0</v>
      </c>
      <c r="J395" s="6">
        <f t="shared" si="735"/>
        <v>0</v>
      </c>
      <c r="K395" s="6">
        <f t="shared" si="735"/>
        <v>0</v>
      </c>
      <c r="L395" s="6">
        <f t="shared" si="735"/>
        <v>0</v>
      </c>
      <c r="M395" s="6">
        <f t="shared" si="735"/>
        <v>0</v>
      </c>
      <c r="N395" s="6">
        <f t="shared" si="735"/>
        <v>1056693.940224</v>
      </c>
      <c r="O395" s="6">
        <f t="shared" si="735"/>
        <v>0</v>
      </c>
      <c r="P395" s="6">
        <f t="shared" si="735"/>
        <v>0</v>
      </c>
      <c r="Q395" s="6">
        <f t="shared" si="735"/>
        <v>0</v>
      </c>
      <c r="R395" s="6">
        <f t="shared" si="735"/>
        <v>0</v>
      </c>
      <c r="S395" s="6">
        <f t="shared" si="735"/>
        <v>0</v>
      </c>
      <c r="T395" s="6">
        <f t="shared" si="735"/>
        <v>0</v>
      </c>
      <c r="U395" s="6">
        <f t="shared" si="735"/>
        <v>0</v>
      </c>
      <c r="V395" s="6">
        <f t="shared" si="735"/>
        <v>1693.4197760000002</v>
      </c>
      <c r="W395" s="6">
        <f t="shared" si="735"/>
        <v>0</v>
      </c>
      <c r="X395" s="6">
        <f t="shared" si="735"/>
        <v>0</v>
      </c>
      <c r="Y395" s="6">
        <f t="shared" si="735"/>
        <v>0</v>
      </c>
      <c r="Z395" s="6">
        <f t="shared" si="735"/>
        <v>0</v>
      </c>
      <c r="AA395" s="6">
        <f t="shared" si="735"/>
        <v>0</v>
      </c>
      <c r="AB395" s="6">
        <f t="shared" si="735"/>
        <v>0</v>
      </c>
      <c r="AC395" s="67"/>
      <c r="AD395" s="55"/>
    </row>
    <row r="396" spans="1:30" s="52" customFormat="1">
      <c r="A396" s="99" t="s">
        <v>383</v>
      </c>
      <c r="B396" s="75">
        <v>9295730.5500000007</v>
      </c>
      <c r="C396" s="198">
        <f t="shared" si="654"/>
        <v>774644.21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0.99839999999999995</v>
      </c>
      <c r="O396" s="38"/>
      <c r="P396" s="38"/>
      <c r="Q396" s="38"/>
      <c r="R396" s="38"/>
      <c r="S396" s="38"/>
      <c r="T396" s="38"/>
      <c r="U396" s="38"/>
      <c r="V396" s="38">
        <v>1.6000000000000001E-3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7"/>
      <c r="B397" s="193"/>
      <c r="C397" s="198"/>
      <c r="D397" s="6">
        <f t="shared" ref="D397" si="736">$C396*D396</f>
        <v>0</v>
      </c>
      <c r="E397" s="6">
        <f t="shared" ref="E397" si="737">$C396*E396</f>
        <v>0</v>
      </c>
      <c r="F397" s="6">
        <f t="shared" ref="F397:AB397" si="738">$C396*F396</f>
        <v>0</v>
      </c>
      <c r="G397" s="6">
        <f t="shared" si="738"/>
        <v>0</v>
      </c>
      <c r="H397" s="6">
        <f t="shared" si="738"/>
        <v>0</v>
      </c>
      <c r="I397" s="6">
        <f t="shared" si="738"/>
        <v>0</v>
      </c>
      <c r="J397" s="6">
        <f t="shared" si="738"/>
        <v>0</v>
      </c>
      <c r="K397" s="6">
        <f t="shared" si="738"/>
        <v>0</v>
      </c>
      <c r="L397" s="6">
        <f t="shared" si="738"/>
        <v>0</v>
      </c>
      <c r="M397" s="6">
        <f t="shared" si="738"/>
        <v>0</v>
      </c>
      <c r="N397" s="6">
        <f t="shared" si="738"/>
        <v>773404.7792639999</v>
      </c>
      <c r="O397" s="6">
        <f t="shared" si="738"/>
        <v>0</v>
      </c>
      <c r="P397" s="6">
        <f t="shared" si="738"/>
        <v>0</v>
      </c>
      <c r="Q397" s="6">
        <f t="shared" si="738"/>
        <v>0</v>
      </c>
      <c r="R397" s="6">
        <f t="shared" si="738"/>
        <v>0</v>
      </c>
      <c r="S397" s="6">
        <f t="shared" si="738"/>
        <v>0</v>
      </c>
      <c r="T397" s="6">
        <f t="shared" si="738"/>
        <v>0</v>
      </c>
      <c r="U397" s="6">
        <f t="shared" si="738"/>
        <v>0</v>
      </c>
      <c r="V397" s="6">
        <f t="shared" si="738"/>
        <v>1239.430736</v>
      </c>
      <c r="W397" s="6">
        <f t="shared" si="738"/>
        <v>0</v>
      </c>
      <c r="X397" s="6">
        <f t="shared" si="738"/>
        <v>0</v>
      </c>
      <c r="Y397" s="6">
        <f t="shared" si="738"/>
        <v>0</v>
      </c>
      <c r="Z397" s="6">
        <f t="shared" si="738"/>
        <v>0</v>
      </c>
      <c r="AA397" s="6">
        <f t="shared" si="738"/>
        <v>0</v>
      </c>
      <c r="AB397" s="6">
        <f t="shared" si="738"/>
        <v>0</v>
      </c>
      <c r="AC397" s="67"/>
      <c r="AD397" s="55"/>
    </row>
    <row r="398" spans="1:30" s="52" customFormat="1">
      <c r="A398" s="99" t="s">
        <v>385</v>
      </c>
      <c r="B398" s="75">
        <f>6260596.48/2</f>
        <v>3130298.24</v>
      </c>
      <c r="C398" s="198">
        <f t="shared" si="654"/>
        <v>260858.19</v>
      </c>
      <c r="D398" s="38"/>
      <c r="E398" s="38"/>
      <c r="F398" s="38"/>
      <c r="G398" s="38"/>
      <c r="H398" s="38">
        <v>4.2700000000000002E-2</v>
      </c>
      <c r="I398" s="38"/>
      <c r="J398" s="38"/>
      <c r="K398" s="38"/>
      <c r="L398" s="38"/>
      <c r="M398" s="38"/>
      <c r="N398" s="38">
        <v>0.90129999999999999</v>
      </c>
      <c r="O398" s="38">
        <v>0</v>
      </c>
      <c r="P398" s="38"/>
      <c r="Q398" s="38"/>
      <c r="R398" s="38"/>
      <c r="S398" s="38"/>
      <c r="T398" s="38"/>
      <c r="U398" s="38"/>
      <c r="V398" s="38">
        <v>5.6000000000000001E-2</v>
      </c>
      <c r="W398" s="38"/>
      <c r="X398" s="38"/>
      <c r="Y398" s="38"/>
      <c r="Z398" s="5"/>
      <c r="AA398" s="5"/>
      <c r="AB398" s="5"/>
      <c r="AC398" s="67"/>
      <c r="AD398" s="55"/>
    </row>
    <row r="399" spans="1:30" s="52" customFormat="1">
      <c r="A399" s="97"/>
      <c r="B399" s="193"/>
      <c r="C399" s="198"/>
      <c r="D399" s="6">
        <f t="shared" ref="D399" si="739">$C398*D398</f>
        <v>0</v>
      </c>
      <c r="E399" s="6">
        <f t="shared" ref="E399" si="740">$C398*E398</f>
        <v>0</v>
      </c>
      <c r="F399" s="6">
        <f t="shared" ref="F399:AB399" si="741">$C398*F398</f>
        <v>0</v>
      </c>
      <c r="G399" s="6">
        <f t="shared" si="741"/>
        <v>0</v>
      </c>
      <c r="H399" s="6">
        <f t="shared" si="741"/>
        <v>11138.644713</v>
      </c>
      <c r="I399" s="6">
        <f t="shared" si="741"/>
        <v>0</v>
      </c>
      <c r="J399" s="6">
        <f t="shared" si="741"/>
        <v>0</v>
      </c>
      <c r="K399" s="6">
        <f t="shared" si="741"/>
        <v>0</v>
      </c>
      <c r="L399" s="6">
        <f t="shared" si="741"/>
        <v>0</v>
      </c>
      <c r="M399" s="6">
        <f t="shared" si="741"/>
        <v>0</v>
      </c>
      <c r="N399" s="6">
        <f t="shared" si="741"/>
        <v>235111.48664700001</v>
      </c>
      <c r="O399" s="6">
        <f t="shared" si="741"/>
        <v>0</v>
      </c>
      <c r="P399" s="6">
        <f t="shared" si="741"/>
        <v>0</v>
      </c>
      <c r="Q399" s="6">
        <f t="shared" si="741"/>
        <v>0</v>
      </c>
      <c r="R399" s="6">
        <f t="shared" si="741"/>
        <v>0</v>
      </c>
      <c r="S399" s="6">
        <f t="shared" si="741"/>
        <v>0</v>
      </c>
      <c r="T399" s="6">
        <f t="shared" si="741"/>
        <v>0</v>
      </c>
      <c r="U399" s="6">
        <f t="shared" si="741"/>
        <v>0</v>
      </c>
      <c r="V399" s="6">
        <f t="shared" si="741"/>
        <v>14608.058640000001</v>
      </c>
      <c r="W399" s="6">
        <f t="shared" si="741"/>
        <v>0</v>
      </c>
      <c r="X399" s="6">
        <f t="shared" si="741"/>
        <v>0</v>
      </c>
      <c r="Y399" s="6">
        <f t="shared" si="741"/>
        <v>0</v>
      </c>
      <c r="Z399" s="6">
        <f t="shared" si="741"/>
        <v>0</v>
      </c>
      <c r="AA399" s="6">
        <f t="shared" si="741"/>
        <v>0</v>
      </c>
      <c r="AB399" s="6">
        <f t="shared" si="741"/>
        <v>0</v>
      </c>
      <c r="AC399" s="67"/>
      <c r="AD399" s="55"/>
    </row>
    <row r="400" spans="1:30" s="52" customFormat="1">
      <c r="A400" s="99" t="s">
        <v>384</v>
      </c>
      <c r="B400" s="75">
        <f>6260596.48/2</f>
        <v>3130298.24</v>
      </c>
      <c r="C400" s="198">
        <f t="shared" si="654"/>
        <v>260858.19</v>
      </c>
      <c r="D400" s="38">
        <v>1.6500000000000001E-2</v>
      </c>
      <c r="E400" s="38">
        <v>0.1368</v>
      </c>
      <c r="F400" s="38">
        <v>5.7599999999999998E-2</v>
      </c>
      <c r="G400" s="38">
        <v>8.0399999999999999E-2</v>
      </c>
      <c r="H400" s="38">
        <v>4.1099999999999998E-2</v>
      </c>
      <c r="I400" s="38">
        <v>0.13389999999999999</v>
      </c>
      <c r="J400" s="38">
        <v>2.12E-2</v>
      </c>
      <c r="K400" s="38">
        <v>3.2500000000000001E-2</v>
      </c>
      <c r="L400" s="38">
        <v>1.7100000000000001E-2</v>
      </c>
      <c r="M400" s="38">
        <v>2.5999999999999999E-2</v>
      </c>
      <c r="N400" s="38">
        <v>0.13320000000000001</v>
      </c>
      <c r="O400" s="38">
        <v>1.89E-2</v>
      </c>
      <c r="P400" s="38">
        <v>0</v>
      </c>
      <c r="Q400" s="38">
        <v>3.8600000000000002E-2</v>
      </c>
      <c r="R400" s="38">
        <v>1.9E-2</v>
      </c>
      <c r="S400" s="38">
        <v>4.1999999999999997E-3</v>
      </c>
      <c r="T400" s="38">
        <v>5.3999999999999999E-2</v>
      </c>
      <c r="U400" s="38">
        <v>1.78E-2</v>
      </c>
      <c r="V400" s="38">
        <v>3.6700000000000003E-2</v>
      </c>
      <c r="W400" s="38">
        <v>4.7199999999999999E-2</v>
      </c>
      <c r="X400" s="38">
        <v>6.3899999999999998E-2</v>
      </c>
      <c r="Y400" s="38">
        <v>2.5999999999999999E-3</v>
      </c>
      <c r="Z400" s="5">
        <v>0</v>
      </c>
      <c r="AA400" s="5">
        <v>8.0000000000000004E-4</v>
      </c>
      <c r="AB400" s="5">
        <v>0</v>
      </c>
      <c r="AC400" s="67"/>
      <c r="AD400" s="55"/>
    </row>
    <row r="401" spans="1:30" s="52" customFormat="1">
      <c r="A401" s="97"/>
      <c r="B401" s="194"/>
      <c r="C401" s="198"/>
      <c r="D401" s="6">
        <f t="shared" ref="D401" si="742">$C400*D400</f>
        <v>4304.1601350000001</v>
      </c>
      <c r="E401" s="6">
        <f t="shared" ref="E401" si="743">$C400*E400</f>
        <v>35685.400392000003</v>
      </c>
      <c r="F401" s="6">
        <f t="shared" ref="F401:AB401" si="744">$C400*F400</f>
        <v>15025.431744</v>
      </c>
      <c r="G401" s="6">
        <f t="shared" si="744"/>
        <v>20972.998476000001</v>
      </c>
      <c r="H401" s="6">
        <f t="shared" si="744"/>
        <v>10721.271608999999</v>
      </c>
      <c r="I401" s="6">
        <f t="shared" si="744"/>
        <v>34928.911640999999</v>
      </c>
      <c r="J401" s="6">
        <f t="shared" si="744"/>
        <v>5530.193628</v>
      </c>
      <c r="K401" s="6">
        <f t="shared" si="744"/>
        <v>8477.8911750000007</v>
      </c>
      <c r="L401" s="6">
        <f t="shared" si="744"/>
        <v>4460.6750490000004</v>
      </c>
      <c r="M401" s="6">
        <f t="shared" si="744"/>
        <v>6782.3129399999998</v>
      </c>
      <c r="N401" s="6">
        <f t="shared" si="744"/>
        <v>34746.310908000007</v>
      </c>
      <c r="O401" s="6">
        <f t="shared" si="744"/>
        <v>4930.2197910000004</v>
      </c>
      <c r="P401" s="6">
        <f t="shared" si="744"/>
        <v>0</v>
      </c>
      <c r="Q401" s="6">
        <f t="shared" si="744"/>
        <v>10069.126134</v>
      </c>
      <c r="R401" s="6">
        <f t="shared" si="744"/>
        <v>4956.3056100000003</v>
      </c>
      <c r="S401" s="6">
        <f t="shared" si="744"/>
        <v>1095.6043979999999</v>
      </c>
      <c r="T401" s="6">
        <f t="shared" si="744"/>
        <v>14086.342259999999</v>
      </c>
      <c r="U401" s="6">
        <f t="shared" si="744"/>
        <v>4643.2757819999997</v>
      </c>
      <c r="V401" s="6">
        <f t="shared" si="744"/>
        <v>9573.4955730000001</v>
      </c>
      <c r="W401" s="6">
        <f t="shared" si="744"/>
        <v>12312.506568000001</v>
      </c>
      <c r="X401" s="6">
        <f t="shared" si="744"/>
        <v>16668.838340999999</v>
      </c>
      <c r="Y401" s="6">
        <f t="shared" si="744"/>
        <v>678.23129399999993</v>
      </c>
      <c r="Z401" s="6">
        <f t="shared" si="744"/>
        <v>0</v>
      </c>
      <c r="AA401" s="6">
        <f t="shared" si="744"/>
        <v>208.68655200000001</v>
      </c>
      <c r="AB401" s="6">
        <f t="shared" si="744"/>
        <v>0</v>
      </c>
      <c r="AC401" s="67"/>
      <c r="AD401" s="55"/>
    </row>
    <row r="402" spans="1:30" s="52" customFormat="1">
      <c r="A402" s="99" t="s">
        <v>477</v>
      </c>
      <c r="B402" s="75">
        <v>155501.26999999999</v>
      </c>
      <c r="C402" s="198">
        <f t="shared" si="654"/>
        <v>12958.44</v>
      </c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>
        <v>0.99839999999999995</v>
      </c>
      <c r="O402" s="38"/>
      <c r="P402" s="38"/>
      <c r="Q402" s="38"/>
      <c r="R402" s="38"/>
      <c r="S402" s="38"/>
      <c r="T402" s="38"/>
      <c r="U402" s="38"/>
      <c r="V402" s="38">
        <v>1.6000000000000001E-3</v>
      </c>
      <c r="W402" s="38"/>
      <c r="X402" s="38"/>
      <c r="Y402" s="38"/>
      <c r="Z402" s="5"/>
      <c r="AA402" s="5"/>
      <c r="AB402" s="5"/>
      <c r="AC402" s="67"/>
      <c r="AD402" s="55"/>
    </row>
    <row r="403" spans="1:30" s="52" customFormat="1">
      <c r="A403" s="97"/>
      <c r="B403" s="193"/>
      <c r="C403" s="198"/>
      <c r="D403" s="6">
        <f t="shared" ref="D403" si="745">$C402*D402</f>
        <v>0</v>
      </c>
      <c r="E403" s="6">
        <f t="shared" ref="E403" si="746">$C402*E402</f>
        <v>0</v>
      </c>
      <c r="F403" s="6">
        <f t="shared" ref="F403:AB403" si="747">$C402*F402</f>
        <v>0</v>
      </c>
      <c r="G403" s="6">
        <f t="shared" si="747"/>
        <v>0</v>
      </c>
      <c r="H403" s="6">
        <f t="shared" si="747"/>
        <v>0</v>
      </c>
      <c r="I403" s="6">
        <f t="shared" si="747"/>
        <v>0</v>
      </c>
      <c r="J403" s="6">
        <f t="shared" si="747"/>
        <v>0</v>
      </c>
      <c r="K403" s="6">
        <f t="shared" si="747"/>
        <v>0</v>
      </c>
      <c r="L403" s="6">
        <f t="shared" si="747"/>
        <v>0</v>
      </c>
      <c r="M403" s="6">
        <f t="shared" si="747"/>
        <v>0</v>
      </c>
      <c r="N403" s="6">
        <f t="shared" si="747"/>
        <v>12937.706496000001</v>
      </c>
      <c r="O403" s="6">
        <f t="shared" si="747"/>
        <v>0</v>
      </c>
      <c r="P403" s="6">
        <f t="shared" si="747"/>
        <v>0</v>
      </c>
      <c r="Q403" s="6">
        <f t="shared" si="747"/>
        <v>0</v>
      </c>
      <c r="R403" s="6">
        <f t="shared" si="747"/>
        <v>0</v>
      </c>
      <c r="S403" s="6">
        <f t="shared" si="747"/>
        <v>0</v>
      </c>
      <c r="T403" s="6">
        <f t="shared" si="747"/>
        <v>0</v>
      </c>
      <c r="U403" s="6">
        <f t="shared" si="747"/>
        <v>0</v>
      </c>
      <c r="V403" s="6">
        <f t="shared" si="747"/>
        <v>20.733504000000003</v>
      </c>
      <c r="W403" s="6">
        <f t="shared" si="747"/>
        <v>0</v>
      </c>
      <c r="X403" s="6">
        <f t="shared" si="747"/>
        <v>0</v>
      </c>
      <c r="Y403" s="6">
        <f t="shared" si="747"/>
        <v>0</v>
      </c>
      <c r="Z403" s="6">
        <f t="shared" si="747"/>
        <v>0</v>
      </c>
      <c r="AA403" s="6">
        <f t="shared" si="747"/>
        <v>0</v>
      </c>
      <c r="AB403" s="6">
        <f t="shared" si="747"/>
        <v>0</v>
      </c>
      <c r="AC403" s="67"/>
      <c r="AD403" s="55"/>
    </row>
    <row r="404" spans="1:30" s="52" customFormat="1">
      <c r="A404" s="99" t="s">
        <v>478</v>
      </c>
      <c r="B404" s="75">
        <v>12173.48</v>
      </c>
      <c r="C404" s="198">
        <f t="shared" si="654"/>
        <v>1014.46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0.99839999999999995</v>
      </c>
      <c r="O404" s="38"/>
      <c r="P404" s="38"/>
      <c r="Q404" s="38"/>
      <c r="R404" s="38"/>
      <c r="S404" s="38"/>
      <c r="T404" s="38"/>
      <c r="U404" s="38"/>
      <c r="V404" s="38">
        <v>1.6000000000000001E-3</v>
      </c>
      <c r="W404" s="38"/>
      <c r="X404" s="38"/>
      <c r="Y404" s="38"/>
      <c r="Z404" s="5"/>
      <c r="AA404" s="5"/>
      <c r="AB404" s="5"/>
      <c r="AC404" s="67"/>
      <c r="AD404" s="55"/>
    </row>
    <row r="405" spans="1:30" s="52" customFormat="1">
      <c r="A405" s="97"/>
      <c r="B405" s="193"/>
      <c r="C405" s="198"/>
      <c r="D405" s="6">
        <f t="shared" ref="D405" si="748">$C404*D404</f>
        <v>0</v>
      </c>
      <c r="E405" s="6">
        <f t="shared" ref="E405" si="749">$C404*E404</f>
        <v>0</v>
      </c>
      <c r="F405" s="6">
        <f t="shared" ref="F405:AB405" si="750">$C404*F404</f>
        <v>0</v>
      </c>
      <c r="G405" s="6">
        <f t="shared" si="750"/>
        <v>0</v>
      </c>
      <c r="H405" s="6">
        <f t="shared" si="750"/>
        <v>0</v>
      </c>
      <c r="I405" s="6">
        <f t="shared" si="750"/>
        <v>0</v>
      </c>
      <c r="J405" s="6">
        <f t="shared" si="750"/>
        <v>0</v>
      </c>
      <c r="K405" s="6">
        <f t="shared" si="750"/>
        <v>0</v>
      </c>
      <c r="L405" s="6">
        <f t="shared" si="750"/>
        <v>0</v>
      </c>
      <c r="M405" s="6">
        <f t="shared" si="750"/>
        <v>0</v>
      </c>
      <c r="N405" s="6">
        <f t="shared" si="750"/>
        <v>1012.836864</v>
      </c>
      <c r="O405" s="6">
        <f t="shared" si="750"/>
        <v>0</v>
      </c>
      <c r="P405" s="6">
        <f t="shared" si="750"/>
        <v>0</v>
      </c>
      <c r="Q405" s="6">
        <f t="shared" si="750"/>
        <v>0</v>
      </c>
      <c r="R405" s="6">
        <f t="shared" si="750"/>
        <v>0</v>
      </c>
      <c r="S405" s="6">
        <f t="shared" si="750"/>
        <v>0</v>
      </c>
      <c r="T405" s="6">
        <f t="shared" si="750"/>
        <v>0</v>
      </c>
      <c r="U405" s="6">
        <f t="shared" si="750"/>
        <v>0</v>
      </c>
      <c r="V405" s="6">
        <f t="shared" si="750"/>
        <v>1.6231360000000001</v>
      </c>
      <c r="W405" s="6">
        <f t="shared" si="750"/>
        <v>0</v>
      </c>
      <c r="X405" s="6">
        <f t="shared" si="750"/>
        <v>0</v>
      </c>
      <c r="Y405" s="6">
        <f t="shared" si="750"/>
        <v>0</v>
      </c>
      <c r="Z405" s="6">
        <f t="shared" si="750"/>
        <v>0</v>
      </c>
      <c r="AA405" s="6">
        <f t="shared" si="750"/>
        <v>0</v>
      </c>
      <c r="AB405" s="6">
        <f t="shared" si="750"/>
        <v>0</v>
      </c>
      <c r="AC405" s="67"/>
      <c r="AD405" s="55"/>
    </row>
    <row r="406" spans="1:30" s="52" customFormat="1">
      <c r="A406" s="99" t="s">
        <v>479</v>
      </c>
      <c r="B406" s="75">
        <v>9694.74</v>
      </c>
      <c r="C406" s="198">
        <f t="shared" si="654"/>
        <v>807.9</v>
      </c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>
        <v>0.99839999999999995</v>
      </c>
      <c r="O406" s="38"/>
      <c r="P406" s="38"/>
      <c r="Q406" s="38"/>
      <c r="R406" s="38"/>
      <c r="S406" s="38"/>
      <c r="T406" s="38"/>
      <c r="U406" s="38"/>
      <c r="V406" s="38">
        <v>1.6000000000000001E-3</v>
      </c>
      <c r="W406" s="38"/>
      <c r="X406" s="38"/>
      <c r="Y406" s="38"/>
      <c r="Z406" s="5"/>
      <c r="AA406" s="5"/>
      <c r="AB406" s="5"/>
      <c r="AC406" s="67"/>
      <c r="AD406" s="55"/>
    </row>
    <row r="407" spans="1:30" s="52" customFormat="1">
      <c r="A407" s="97"/>
      <c r="B407" s="193"/>
      <c r="C407" s="198"/>
      <c r="D407" s="6">
        <f t="shared" ref="D407" si="751">$C406*D406</f>
        <v>0</v>
      </c>
      <c r="E407" s="6">
        <f t="shared" ref="E407" si="752">$C406*E406</f>
        <v>0</v>
      </c>
      <c r="F407" s="6">
        <f t="shared" ref="F407:AB407" si="753">$C406*F406</f>
        <v>0</v>
      </c>
      <c r="G407" s="6">
        <f t="shared" si="753"/>
        <v>0</v>
      </c>
      <c r="H407" s="6">
        <f t="shared" si="753"/>
        <v>0</v>
      </c>
      <c r="I407" s="6">
        <f t="shared" si="753"/>
        <v>0</v>
      </c>
      <c r="J407" s="6">
        <f t="shared" si="753"/>
        <v>0</v>
      </c>
      <c r="K407" s="6">
        <f t="shared" si="753"/>
        <v>0</v>
      </c>
      <c r="L407" s="6">
        <f t="shared" si="753"/>
        <v>0</v>
      </c>
      <c r="M407" s="6">
        <f t="shared" si="753"/>
        <v>0</v>
      </c>
      <c r="N407" s="6">
        <f t="shared" si="753"/>
        <v>806.60735999999997</v>
      </c>
      <c r="O407" s="6">
        <f t="shared" si="753"/>
        <v>0</v>
      </c>
      <c r="P407" s="6">
        <f t="shared" si="753"/>
        <v>0</v>
      </c>
      <c r="Q407" s="6">
        <f t="shared" si="753"/>
        <v>0</v>
      </c>
      <c r="R407" s="6">
        <f t="shared" si="753"/>
        <v>0</v>
      </c>
      <c r="S407" s="6">
        <f t="shared" si="753"/>
        <v>0</v>
      </c>
      <c r="T407" s="6">
        <f t="shared" si="753"/>
        <v>0</v>
      </c>
      <c r="U407" s="6">
        <f t="shared" si="753"/>
        <v>0</v>
      </c>
      <c r="V407" s="6">
        <f t="shared" si="753"/>
        <v>1.29264</v>
      </c>
      <c r="W407" s="6">
        <f t="shared" si="753"/>
        <v>0</v>
      </c>
      <c r="X407" s="6">
        <f t="shared" si="753"/>
        <v>0</v>
      </c>
      <c r="Y407" s="6">
        <f t="shared" si="753"/>
        <v>0</v>
      </c>
      <c r="Z407" s="6">
        <f t="shared" si="753"/>
        <v>0</v>
      </c>
      <c r="AA407" s="6">
        <f t="shared" si="753"/>
        <v>0</v>
      </c>
      <c r="AB407" s="6">
        <f t="shared" si="753"/>
        <v>0</v>
      </c>
      <c r="AC407" s="67"/>
      <c r="AD407" s="55"/>
    </row>
    <row r="408" spans="1:30" s="52" customFormat="1">
      <c r="A408" s="99" t="s">
        <v>480</v>
      </c>
      <c r="B408" s="75">
        <f>10280803.33/2</f>
        <v>5140401.665</v>
      </c>
      <c r="C408" s="198">
        <f t="shared" si="654"/>
        <v>428366.81</v>
      </c>
      <c r="D408" s="38">
        <v>1.6500000000000001E-2</v>
      </c>
      <c r="E408" s="38">
        <v>0.1368</v>
      </c>
      <c r="F408" s="38">
        <v>5.7599999999999998E-2</v>
      </c>
      <c r="G408" s="38">
        <v>8.0399999999999999E-2</v>
      </c>
      <c r="H408" s="38">
        <v>4.1099999999999998E-2</v>
      </c>
      <c r="I408" s="38">
        <v>0.13389999999999999</v>
      </c>
      <c r="J408" s="38">
        <v>2.12E-2</v>
      </c>
      <c r="K408" s="38">
        <v>3.2500000000000001E-2</v>
      </c>
      <c r="L408" s="38">
        <v>1.7100000000000001E-2</v>
      </c>
      <c r="M408" s="38">
        <v>2.5999999999999999E-2</v>
      </c>
      <c r="N408" s="38">
        <v>0.13320000000000001</v>
      </c>
      <c r="O408" s="38">
        <v>1.89E-2</v>
      </c>
      <c r="P408" s="38">
        <v>0</v>
      </c>
      <c r="Q408" s="38">
        <v>3.8600000000000002E-2</v>
      </c>
      <c r="R408" s="38">
        <v>1.9E-2</v>
      </c>
      <c r="S408" s="38">
        <v>4.1999999999999997E-3</v>
      </c>
      <c r="T408" s="38">
        <v>5.3999999999999999E-2</v>
      </c>
      <c r="U408" s="38">
        <v>1.78E-2</v>
      </c>
      <c r="V408" s="38">
        <v>3.6700000000000003E-2</v>
      </c>
      <c r="W408" s="38">
        <v>4.7199999999999999E-2</v>
      </c>
      <c r="X408" s="38">
        <v>6.3899999999999998E-2</v>
      </c>
      <c r="Y408" s="38">
        <v>2.5999999999999999E-3</v>
      </c>
      <c r="Z408" s="5">
        <v>0</v>
      </c>
      <c r="AA408" s="5">
        <v>8.0000000000000004E-4</v>
      </c>
      <c r="AB408" s="5">
        <v>0</v>
      </c>
      <c r="AC408" s="67"/>
      <c r="AD408" s="55"/>
    </row>
    <row r="409" spans="1:30" s="52" customFormat="1">
      <c r="A409" s="100"/>
      <c r="B409" s="193"/>
      <c r="C409" s="198"/>
      <c r="D409" s="39">
        <f t="shared" ref="D409" si="754">$C408*D408</f>
        <v>7068.0523650000005</v>
      </c>
      <c r="E409" s="39">
        <f t="shared" ref="E409" si="755">$C408*E408</f>
        <v>58600.579608</v>
      </c>
      <c r="F409" s="39">
        <f t="shared" ref="F409:AA409" si="756">$C408*F408</f>
        <v>24673.928255999999</v>
      </c>
      <c r="G409" s="39">
        <f t="shared" si="756"/>
        <v>34440.691524000002</v>
      </c>
      <c r="H409" s="39">
        <f t="shared" si="756"/>
        <v>17605.875891</v>
      </c>
      <c r="I409" s="39">
        <f t="shared" si="756"/>
        <v>57358.315858999995</v>
      </c>
      <c r="J409" s="39">
        <f t="shared" si="756"/>
        <v>9081.3763720000006</v>
      </c>
      <c r="K409" s="39">
        <f t="shared" si="756"/>
        <v>13921.921325000001</v>
      </c>
      <c r="L409" s="39">
        <f t="shared" si="756"/>
        <v>7325.072451</v>
      </c>
      <c r="M409" s="39">
        <f t="shared" si="756"/>
        <v>11137.537059999999</v>
      </c>
      <c r="N409" s="39">
        <f t="shared" si="756"/>
        <v>57058.459092000005</v>
      </c>
      <c r="O409" s="39">
        <f t="shared" si="756"/>
        <v>8096.1327090000004</v>
      </c>
      <c r="P409" s="39">
        <f t="shared" si="756"/>
        <v>0</v>
      </c>
      <c r="Q409" s="39">
        <f t="shared" si="756"/>
        <v>16534.958866000001</v>
      </c>
      <c r="R409" s="39">
        <f t="shared" si="756"/>
        <v>8138.9693900000002</v>
      </c>
      <c r="S409" s="39">
        <f t="shared" si="756"/>
        <v>1799.1406019999999</v>
      </c>
      <c r="T409" s="39">
        <f t="shared" si="756"/>
        <v>23131.80774</v>
      </c>
      <c r="U409" s="39">
        <f t="shared" si="756"/>
        <v>7624.9292180000002</v>
      </c>
      <c r="V409" s="39">
        <f t="shared" si="756"/>
        <v>15721.061927000001</v>
      </c>
      <c r="W409" s="39">
        <f t="shared" si="756"/>
        <v>20218.913432000001</v>
      </c>
      <c r="X409" s="39">
        <f t="shared" si="756"/>
        <v>27372.639158999998</v>
      </c>
      <c r="Y409" s="39">
        <f t="shared" si="756"/>
        <v>1113.753706</v>
      </c>
      <c r="Z409" s="39">
        <f t="shared" si="756"/>
        <v>0</v>
      </c>
      <c r="AA409" s="39">
        <f t="shared" si="756"/>
        <v>342.69344799999999</v>
      </c>
      <c r="AB409" s="39">
        <f t="shared" ref="AB409" si="757">$C408*AB408</f>
        <v>0</v>
      </c>
      <c r="AC409" s="67"/>
      <c r="AD409" s="55"/>
    </row>
    <row r="410" spans="1:30" s="52" customFormat="1">
      <c r="A410" s="99" t="s">
        <v>555</v>
      </c>
      <c r="B410" s="75">
        <f>10280803.33/2</f>
        <v>5140401.665</v>
      </c>
      <c r="C410" s="198">
        <f t="shared" si="654"/>
        <v>428366.81</v>
      </c>
      <c r="D410" s="38"/>
      <c r="E410" s="38"/>
      <c r="F410" s="38">
        <v>0</v>
      </c>
      <c r="G410" s="38"/>
      <c r="H410" s="38">
        <v>5.7099999999999998E-2</v>
      </c>
      <c r="I410" s="38"/>
      <c r="J410" s="38"/>
      <c r="K410" s="38"/>
      <c r="L410" s="38"/>
      <c r="M410" s="38"/>
      <c r="N410" s="38">
        <v>0.84430000000000005</v>
      </c>
      <c r="O410" s="38"/>
      <c r="P410" s="38"/>
      <c r="Q410" s="38"/>
      <c r="R410" s="38"/>
      <c r="S410" s="38"/>
      <c r="T410" s="38"/>
      <c r="U410" s="38"/>
      <c r="V410" s="38">
        <v>9.8599999999999993E-2</v>
      </c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100"/>
      <c r="B411" s="193"/>
      <c r="C411" s="198"/>
      <c r="D411" s="39">
        <f t="shared" ref="D411" si="758">$C410*D410</f>
        <v>0</v>
      </c>
      <c r="E411" s="39">
        <f t="shared" ref="E411" si="759">$C410*E410</f>
        <v>0</v>
      </c>
      <c r="F411" s="39">
        <f t="shared" ref="F411:AB411" si="760">$C410*F410</f>
        <v>0</v>
      </c>
      <c r="G411" s="39">
        <f t="shared" si="760"/>
        <v>0</v>
      </c>
      <c r="H411" s="39">
        <f t="shared" si="760"/>
        <v>24459.744850999999</v>
      </c>
      <c r="I411" s="39">
        <f t="shared" si="760"/>
        <v>0</v>
      </c>
      <c r="J411" s="39">
        <f t="shared" si="760"/>
        <v>0</v>
      </c>
      <c r="K411" s="39">
        <f t="shared" si="760"/>
        <v>0</v>
      </c>
      <c r="L411" s="39">
        <f t="shared" si="760"/>
        <v>0</v>
      </c>
      <c r="M411" s="39">
        <f t="shared" si="760"/>
        <v>0</v>
      </c>
      <c r="N411" s="39">
        <f t="shared" si="760"/>
        <v>361670.09768300003</v>
      </c>
      <c r="O411" s="39">
        <f t="shared" si="760"/>
        <v>0</v>
      </c>
      <c r="P411" s="39">
        <f t="shared" si="760"/>
        <v>0</v>
      </c>
      <c r="Q411" s="39">
        <f t="shared" si="760"/>
        <v>0</v>
      </c>
      <c r="R411" s="39">
        <f t="shared" si="760"/>
        <v>0</v>
      </c>
      <c r="S411" s="39">
        <f t="shared" si="760"/>
        <v>0</v>
      </c>
      <c r="T411" s="39">
        <f t="shared" si="760"/>
        <v>0</v>
      </c>
      <c r="U411" s="39">
        <f t="shared" si="760"/>
        <v>0</v>
      </c>
      <c r="V411" s="39">
        <f t="shared" si="760"/>
        <v>42236.967465999995</v>
      </c>
      <c r="W411" s="39">
        <f t="shared" si="760"/>
        <v>0</v>
      </c>
      <c r="X411" s="39">
        <f t="shared" si="760"/>
        <v>0</v>
      </c>
      <c r="Y411" s="39">
        <f t="shared" si="760"/>
        <v>0</v>
      </c>
      <c r="Z411" s="39">
        <f t="shared" si="760"/>
        <v>0</v>
      </c>
      <c r="AA411" s="39">
        <f t="shared" si="760"/>
        <v>0</v>
      </c>
      <c r="AB411" s="39">
        <f t="shared" si="760"/>
        <v>0</v>
      </c>
      <c r="AC411" s="67"/>
      <c r="AD411" s="55"/>
    </row>
    <row r="412" spans="1:30" s="52" customFormat="1">
      <c r="A412" s="99" t="s">
        <v>599</v>
      </c>
      <c r="B412" s="75">
        <v>599675.03</v>
      </c>
      <c r="C412" s="198">
        <f t="shared" si="654"/>
        <v>49972.92</v>
      </c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>
        <v>0.97109999999999996</v>
      </c>
      <c r="O412" s="38"/>
      <c r="P412" s="38"/>
      <c r="Q412" s="38"/>
      <c r="R412" s="38">
        <v>1.8E-3</v>
      </c>
      <c r="S412" s="38"/>
      <c r="T412" s="38"/>
      <c r="U412" s="38"/>
      <c r="V412" s="38">
        <v>2.7099999999999999E-2</v>
      </c>
      <c r="W412" s="38"/>
      <c r="X412" s="38"/>
      <c r="Y412" s="38"/>
      <c r="Z412" s="5"/>
      <c r="AA412" s="5"/>
      <c r="AB412" s="5"/>
      <c r="AC412" s="67"/>
      <c r="AD412" s="55"/>
    </row>
    <row r="413" spans="1:30" s="52" customFormat="1">
      <c r="A413" s="100"/>
      <c r="B413" s="193"/>
      <c r="C413" s="198"/>
      <c r="D413" s="39">
        <f t="shared" ref="D413" si="761">$C412*D412</f>
        <v>0</v>
      </c>
      <c r="E413" s="39">
        <f t="shared" ref="E413" si="762">$C412*E412</f>
        <v>0</v>
      </c>
      <c r="F413" s="39">
        <f t="shared" ref="F413:AA413" si="763">$C412*F412</f>
        <v>0</v>
      </c>
      <c r="G413" s="39">
        <f t="shared" si="763"/>
        <v>0</v>
      </c>
      <c r="H413" s="39">
        <f t="shared" si="763"/>
        <v>0</v>
      </c>
      <c r="I413" s="39">
        <f t="shared" si="763"/>
        <v>0</v>
      </c>
      <c r="J413" s="39">
        <f t="shared" si="763"/>
        <v>0</v>
      </c>
      <c r="K413" s="39">
        <f t="shared" si="763"/>
        <v>0</v>
      </c>
      <c r="L413" s="39">
        <f t="shared" si="763"/>
        <v>0</v>
      </c>
      <c r="M413" s="39">
        <f t="shared" si="763"/>
        <v>0</v>
      </c>
      <c r="N413" s="39">
        <f t="shared" si="763"/>
        <v>48528.702611999994</v>
      </c>
      <c r="O413" s="39">
        <f t="shared" si="763"/>
        <v>0</v>
      </c>
      <c r="P413" s="39">
        <f t="shared" si="763"/>
        <v>0</v>
      </c>
      <c r="Q413" s="39">
        <f t="shared" si="763"/>
        <v>0</v>
      </c>
      <c r="R413" s="39">
        <f t="shared" si="763"/>
        <v>89.951256000000001</v>
      </c>
      <c r="S413" s="39">
        <f t="shared" si="763"/>
        <v>0</v>
      </c>
      <c r="T413" s="39">
        <f t="shared" si="763"/>
        <v>0</v>
      </c>
      <c r="U413" s="39">
        <f t="shared" si="763"/>
        <v>0</v>
      </c>
      <c r="V413" s="39">
        <f t="shared" si="763"/>
        <v>1354.266132</v>
      </c>
      <c r="W413" s="39">
        <f t="shared" si="763"/>
        <v>0</v>
      </c>
      <c r="X413" s="39">
        <f t="shared" si="763"/>
        <v>0</v>
      </c>
      <c r="Y413" s="39">
        <f t="shared" si="763"/>
        <v>0</v>
      </c>
      <c r="Z413" s="39">
        <f t="shared" si="763"/>
        <v>0</v>
      </c>
      <c r="AA413" s="39">
        <f t="shared" si="763"/>
        <v>0</v>
      </c>
      <c r="AB413" s="39">
        <f t="shared" ref="AB413" si="764">$C412*AB412</f>
        <v>0</v>
      </c>
      <c r="AC413" s="67"/>
      <c r="AD413" s="55"/>
    </row>
    <row r="414" spans="1:30" s="52" customFormat="1">
      <c r="A414" s="99" t="s">
        <v>481</v>
      </c>
      <c r="B414" s="75">
        <f>9171992.06/2</f>
        <v>4585996.03</v>
      </c>
      <c r="C414" s="198">
        <f t="shared" ref="C414:C458" si="765">ROUND(B414/12,2)</f>
        <v>382166.34</v>
      </c>
      <c r="D414" s="38">
        <v>1.6500000000000001E-2</v>
      </c>
      <c r="E414" s="38">
        <v>0.1368</v>
      </c>
      <c r="F414" s="38">
        <v>5.7599999999999998E-2</v>
      </c>
      <c r="G414" s="38">
        <v>8.0399999999999999E-2</v>
      </c>
      <c r="H414" s="38">
        <v>4.1099999999999998E-2</v>
      </c>
      <c r="I414" s="38">
        <v>0.13389999999999999</v>
      </c>
      <c r="J414" s="38">
        <v>2.12E-2</v>
      </c>
      <c r="K414" s="38">
        <v>3.2500000000000001E-2</v>
      </c>
      <c r="L414" s="38">
        <v>1.7100000000000001E-2</v>
      </c>
      <c r="M414" s="38">
        <v>2.5999999999999999E-2</v>
      </c>
      <c r="N414" s="38">
        <v>0.13320000000000001</v>
      </c>
      <c r="O414" s="38">
        <v>1.89E-2</v>
      </c>
      <c r="P414" s="38">
        <v>0</v>
      </c>
      <c r="Q414" s="38">
        <v>3.8600000000000002E-2</v>
      </c>
      <c r="R414" s="38">
        <v>1.9E-2</v>
      </c>
      <c r="S414" s="38">
        <v>4.1999999999999997E-3</v>
      </c>
      <c r="T414" s="38">
        <v>5.3999999999999999E-2</v>
      </c>
      <c r="U414" s="38">
        <v>1.78E-2</v>
      </c>
      <c r="V414" s="38">
        <v>3.6700000000000003E-2</v>
      </c>
      <c r="W414" s="38">
        <v>4.7199999999999999E-2</v>
      </c>
      <c r="X414" s="38">
        <v>6.3899999999999998E-2</v>
      </c>
      <c r="Y414" s="38">
        <v>2.5999999999999999E-3</v>
      </c>
      <c r="Z414" s="5">
        <v>0</v>
      </c>
      <c r="AA414" s="5">
        <v>8.0000000000000004E-4</v>
      </c>
      <c r="AB414" s="5">
        <v>0</v>
      </c>
      <c r="AC414" s="67"/>
      <c r="AD414" s="55"/>
    </row>
    <row r="415" spans="1:30" s="52" customFormat="1">
      <c r="A415" s="100"/>
      <c r="B415" s="193"/>
      <c r="C415" s="198"/>
      <c r="D415" s="39">
        <f t="shared" ref="D415" si="766">$C414*D414</f>
        <v>6305.7446100000006</v>
      </c>
      <c r="E415" s="39">
        <f t="shared" ref="E415" si="767">$C414*E414</f>
        <v>52280.355312000007</v>
      </c>
      <c r="F415" s="39">
        <f t="shared" ref="F415:AB415" si="768">$C414*F414</f>
        <v>22012.781183999999</v>
      </c>
      <c r="G415" s="39">
        <f t="shared" si="768"/>
        <v>30726.173736000001</v>
      </c>
      <c r="H415" s="39">
        <f t="shared" si="768"/>
        <v>15707.036574</v>
      </c>
      <c r="I415" s="39">
        <f t="shared" si="768"/>
        <v>51172.072926000001</v>
      </c>
      <c r="J415" s="39">
        <f t="shared" si="768"/>
        <v>8101.9264080000003</v>
      </c>
      <c r="K415" s="39">
        <f t="shared" si="768"/>
        <v>12420.406050000001</v>
      </c>
      <c r="L415" s="39">
        <f t="shared" si="768"/>
        <v>6535.0444140000009</v>
      </c>
      <c r="M415" s="39">
        <f t="shared" si="768"/>
        <v>9936.3248399999993</v>
      </c>
      <c r="N415" s="39">
        <f t="shared" si="768"/>
        <v>50904.556488000009</v>
      </c>
      <c r="O415" s="39">
        <f t="shared" si="768"/>
        <v>7222.9438260000006</v>
      </c>
      <c r="P415" s="39">
        <f t="shared" si="768"/>
        <v>0</v>
      </c>
      <c r="Q415" s="39">
        <f t="shared" si="768"/>
        <v>14751.620724000002</v>
      </c>
      <c r="R415" s="39">
        <f t="shared" si="768"/>
        <v>7261.1604600000001</v>
      </c>
      <c r="S415" s="39">
        <f t="shared" si="768"/>
        <v>1605.098628</v>
      </c>
      <c r="T415" s="39">
        <f t="shared" si="768"/>
        <v>20636.982360000002</v>
      </c>
      <c r="U415" s="39">
        <f t="shared" si="768"/>
        <v>6802.5608520000005</v>
      </c>
      <c r="V415" s="39">
        <f t="shared" si="768"/>
        <v>14025.504678000003</v>
      </c>
      <c r="W415" s="39">
        <f t="shared" si="768"/>
        <v>18038.251248</v>
      </c>
      <c r="X415" s="39">
        <f t="shared" si="768"/>
        <v>24420.429126000003</v>
      </c>
      <c r="Y415" s="39">
        <f t="shared" si="768"/>
        <v>993.63248399999998</v>
      </c>
      <c r="Z415" s="39">
        <f t="shared" si="768"/>
        <v>0</v>
      </c>
      <c r="AA415" s="39">
        <f t="shared" si="768"/>
        <v>305.73307200000005</v>
      </c>
      <c r="AB415" s="39">
        <f t="shared" si="768"/>
        <v>0</v>
      </c>
      <c r="AC415" s="67"/>
      <c r="AD415" s="55"/>
    </row>
    <row r="416" spans="1:30">
      <c r="A416" s="99" t="s">
        <v>556</v>
      </c>
      <c r="B416" s="75">
        <f>9171992.06/2</f>
        <v>4585996.03</v>
      </c>
      <c r="C416" s="198">
        <f t="shared" si="765"/>
        <v>382166.34</v>
      </c>
      <c r="D416" s="38"/>
      <c r="E416" s="38"/>
      <c r="F416" s="38"/>
      <c r="G416" s="38"/>
      <c r="H416" s="38">
        <v>9.35E-2</v>
      </c>
      <c r="I416" s="38"/>
      <c r="J416" s="38"/>
      <c r="K416" s="38"/>
      <c r="L416" s="38"/>
      <c r="M416" s="38"/>
      <c r="N416" s="38">
        <v>0.73040000000000005</v>
      </c>
      <c r="O416" s="38"/>
      <c r="P416" s="38"/>
      <c r="Q416" s="38"/>
      <c r="R416" s="38"/>
      <c r="S416" s="38"/>
      <c r="T416" s="38"/>
      <c r="U416" s="38"/>
      <c r="V416" s="38">
        <v>0.17610000000000001</v>
      </c>
      <c r="W416" s="38"/>
      <c r="X416" s="38"/>
      <c r="Y416" s="38"/>
      <c r="Z416" s="40"/>
      <c r="AA416" s="40"/>
      <c r="AB416" s="40"/>
      <c r="AC416" s="67"/>
      <c r="AD416" s="147"/>
    </row>
    <row r="417" spans="1:30">
      <c r="A417" s="100"/>
      <c r="B417" s="193"/>
      <c r="C417" s="198"/>
      <c r="D417" s="39">
        <f t="shared" ref="D417" si="769">$C416*D416</f>
        <v>0</v>
      </c>
      <c r="E417" s="39">
        <f t="shared" ref="E417" si="770">$C416*E416</f>
        <v>0</v>
      </c>
      <c r="F417" s="39">
        <f t="shared" ref="F417:AB417" si="771">$C416*F416</f>
        <v>0</v>
      </c>
      <c r="G417" s="39">
        <f t="shared" si="771"/>
        <v>0</v>
      </c>
      <c r="H417" s="39">
        <f t="shared" si="771"/>
        <v>35732.552790000002</v>
      </c>
      <c r="I417" s="39">
        <f t="shared" si="771"/>
        <v>0</v>
      </c>
      <c r="J417" s="39">
        <f t="shared" si="771"/>
        <v>0</v>
      </c>
      <c r="K417" s="39">
        <f t="shared" si="771"/>
        <v>0</v>
      </c>
      <c r="L417" s="39">
        <f t="shared" si="771"/>
        <v>0</v>
      </c>
      <c r="M417" s="39">
        <f t="shared" si="771"/>
        <v>0</v>
      </c>
      <c r="N417" s="39">
        <f t="shared" si="771"/>
        <v>279134.29473600001</v>
      </c>
      <c r="O417" s="39">
        <f t="shared" si="771"/>
        <v>0</v>
      </c>
      <c r="P417" s="39">
        <f t="shared" si="771"/>
        <v>0</v>
      </c>
      <c r="Q417" s="39">
        <f t="shared" si="771"/>
        <v>0</v>
      </c>
      <c r="R417" s="39">
        <f t="shared" si="771"/>
        <v>0</v>
      </c>
      <c r="S417" s="39">
        <f t="shared" si="771"/>
        <v>0</v>
      </c>
      <c r="T417" s="39">
        <f t="shared" si="771"/>
        <v>0</v>
      </c>
      <c r="U417" s="39">
        <f t="shared" si="771"/>
        <v>0</v>
      </c>
      <c r="V417" s="39">
        <f t="shared" si="771"/>
        <v>67299.492474000013</v>
      </c>
      <c r="W417" s="39">
        <f t="shared" si="771"/>
        <v>0</v>
      </c>
      <c r="X417" s="39">
        <f t="shared" si="771"/>
        <v>0</v>
      </c>
      <c r="Y417" s="39">
        <f t="shared" si="771"/>
        <v>0</v>
      </c>
      <c r="Z417" s="39">
        <f t="shared" si="771"/>
        <v>0</v>
      </c>
      <c r="AA417" s="39">
        <f t="shared" si="771"/>
        <v>0</v>
      </c>
      <c r="AB417" s="39">
        <f t="shared" si="771"/>
        <v>0</v>
      </c>
      <c r="AC417" s="67"/>
      <c r="AD417" s="147"/>
    </row>
    <row r="418" spans="1:30" s="52" customFormat="1" ht="15.6" customHeight="1">
      <c r="A418" s="99" t="s">
        <v>482</v>
      </c>
      <c r="B418" s="75">
        <f>6495862.66/2</f>
        <v>3247931.33</v>
      </c>
      <c r="C418" s="198">
        <f t="shared" si="765"/>
        <v>270660.94</v>
      </c>
      <c r="D418" s="38">
        <v>1.6500000000000001E-2</v>
      </c>
      <c r="E418" s="38">
        <v>0.1368</v>
      </c>
      <c r="F418" s="38">
        <v>5.7599999999999998E-2</v>
      </c>
      <c r="G418" s="38">
        <v>8.0399999999999999E-2</v>
      </c>
      <c r="H418" s="38">
        <v>4.1099999999999998E-2</v>
      </c>
      <c r="I418" s="38">
        <v>0.13389999999999999</v>
      </c>
      <c r="J418" s="38">
        <v>2.12E-2</v>
      </c>
      <c r="K418" s="38">
        <v>3.2500000000000001E-2</v>
      </c>
      <c r="L418" s="38">
        <v>1.7100000000000001E-2</v>
      </c>
      <c r="M418" s="38">
        <v>2.5999999999999999E-2</v>
      </c>
      <c r="N418" s="38">
        <v>0.13320000000000001</v>
      </c>
      <c r="O418" s="38">
        <v>1.89E-2</v>
      </c>
      <c r="P418" s="38">
        <v>0</v>
      </c>
      <c r="Q418" s="38">
        <v>3.8600000000000002E-2</v>
      </c>
      <c r="R418" s="38">
        <v>1.9E-2</v>
      </c>
      <c r="S418" s="38">
        <v>4.1999999999999997E-3</v>
      </c>
      <c r="T418" s="38">
        <v>5.3999999999999999E-2</v>
      </c>
      <c r="U418" s="38">
        <v>1.78E-2</v>
      </c>
      <c r="V418" s="38">
        <v>3.6700000000000003E-2</v>
      </c>
      <c r="W418" s="38">
        <v>4.7199999999999999E-2</v>
      </c>
      <c r="X418" s="38">
        <v>6.3899999999999998E-2</v>
      </c>
      <c r="Y418" s="38">
        <v>2.5999999999999999E-3</v>
      </c>
      <c r="Z418" s="5">
        <v>0</v>
      </c>
      <c r="AA418" s="5">
        <v>8.0000000000000004E-4</v>
      </c>
      <c r="AB418" s="5">
        <v>0</v>
      </c>
      <c r="AC418" s="67"/>
      <c r="AD418" s="55"/>
    </row>
    <row r="419" spans="1:30" s="52" customFormat="1" ht="13.95" customHeight="1">
      <c r="A419" s="100"/>
      <c r="B419" s="193"/>
      <c r="C419" s="198"/>
      <c r="D419" s="39">
        <f t="shared" ref="D419" si="772">$C418*D418</f>
        <v>4465.9055100000005</v>
      </c>
      <c r="E419" s="39">
        <f t="shared" ref="E419" si="773">$C418*E418</f>
        <v>37026.416592000001</v>
      </c>
      <c r="F419" s="39">
        <f t="shared" ref="F419:AB419" si="774">$C418*F418</f>
        <v>15590.070143999999</v>
      </c>
      <c r="G419" s="39">
        <f t="shared" si="774"/>
        <v>21761.139576000001</v>
      </c>
      <c r="H419" s="39">
        <f t="shared" si="774"/>
        <v>11124.164633999999</v>
      </c>
      <c r="I419" s="39">
        <f t="shared" si="774"/>
        <v>36241.499865999998</v>
      </c>
      <c r="J419" s="39">
        <f t="shared" si="774"/>
        <v>5738.0119279999999</v>
      </c>
      <c r="K419" s="39">
        <f t="shared" si="774"/>
        <v>8796.4805500000002</v>
      </c>
      <c r="L419" s="39">
        <f t="shared" si="774"/>
        <v>4628.3020740000002</v>
      </c>
      <c r="M419" s="39">
        <f t="shared" si="774"/>
        <v>7037.18444</v>
      </c>
      <c r="N419" s="39">
        <f t="shared" si="774"/>
        <v>36052.037208000002</v>
      </c>
      <c r="O419" s="39">
        <f t="shared" si="774"/>
        <v>5115.4917660000001</v>
      </c>
      <c r="P419" s="39">
        <f t="shared" si="774"/>
        <v>0</v>
      </c>
      <c r="Q419" s="39">
        <f t="shared" si="774"/>
        <v>10447.512284</v>
      </c>
      <c r="R419" s="39">
        <f t="shared" si="774"/>
        <v>5142.5578599999999</v>
      </c>
      <c r="S419" s="39">
        <f t="shared" si="774"/>
        <v>1136.775948</v>
      </c>
      <c r="T419" s="39">
        <f t="shared" si="774"/>
        <v>14615.690759999999</v>
      </c>
      <c r="U419" s="39">
        <f t="shared" si="774"/>
        <v>4817.7647319999996</v>
      </c>
      <c r="V419" s="39">
        <f t="shared" si="774"/>
        <v>9933.2564980000006</v>
      </c>
      <c r="W419" s="39">
        <f t="shared" si="774"/>
        <v>12775.196367999999</v>
      </c>
      <c r="X419" s="39">
        <f t="shared" si="774"/>
        <v>17295.234066000001</v>
      </c>
      <c r="Y419" s="39">
        <f t="shared" si="774"/>
        <v>703.71844399999998</v>
      </c>
      <c r="Z419" s="39">
        <f t="shared" si="774"/>
        <v>0</v>
      </c>
      <c r="AA419" s="39">
        <f t="shared" si="774"/>
        <v>216.52875200000003</v>
      </c>
      <c r="AB419" s="39">
        <f t="shared" si="774"/>
        <v>0</v>
      </c>
      <c r="AC419" s="67"/>
      <c r="AD419" s="55"/>
    </row>
    <row r="420" spans="1:30" s="52" customFormat="1">
      <c r="A420" s="99" t="s">
        <v>557</v>
      </c>
      <c r="B420" s="75">
        <f>6495862.66/2</f>
        <v>3247931.33</v>
      </c>
      <c r="C420" s="198">
        <f t="shared" si="765"/>
        <v>270660.94</v>
      </c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>
        <v>1</v>
      </c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40"/>
      <c r="AA420" s="40"/>
      <c r="AB420" s="40"/>
      <c r="AC420" s="67"/>
      <c r="AD420" s="55"/>
    </row>
    <row r="421" spans="1:30" s="52" customFormat="1">
      <c r="A421" s="100"/>
      <c r="B421" s="193"/>
      <c r="C421" s="198"/>
      <c r="D421" s="39">
        <f t="shared" ref="D421" si="775">$C420*D420</f>
        <v>0</v>
      </c>
      <c r="E421" s="39">
        <f t="shared" ref="E421" si="776">$C420*E420</f>
        <v>0</v>
      </c>
      <c r="F421" s="39">
        <f t="shared" ref="F421:AB421" si="777">$C420*F420</f>
        <v>0</v>
      </c>
      <c r="G421" s="39">
        <f t="shared" si="777"/>
        <v>0</v>
      </c>
      <c r="H421" s="39">
        <f t="shared" si="777"/>
        <v>0</v>
      </c>
      <c r="I421" s="39">
        <f t="shared" si="777"/>
        <v>0</v>
      </c>
      <c r="J421" s="39">
        <f t="shared" si="777"/>
        <v>0</v>
      </c>
      <c r="K421" s="39">
        <f t="shared" si="777"/>
        <v>0</v>
      </c>
      <c r="L421" s="39">
        <f t="shared" si="777"/>
        <v>0</v>
      </c>
      <c r="M421" s="39">
        <f t="shared" si="777"/>
        <v>0</v>
      </c>
      <c r="N421" s="39">
        <f t="shared" si="777"/>
        <v>270660.94</v>
      </c>
      <c r="O421" s="39">
        <f t="shared" si="777"/>
        <v>0</v>
      </c>
      <c r="P421" s="39">
        <f t="shared" si="777"/>
        <v>0</v>
      </c>
      <c r="Q421" s="39">
        <f t="shared" si="777"/>
        <v>0</v>
      </c>
      <c r="R421" s="39">
        <f t="shared" si="777"/>
        <v>0</v>
      </c>
      <c r="S421" s="39">
        <f t="shared" si="777"/>
        <v>0</v>
      </c>
      <c r="T421" s="39">
        <f t="shared" si="777"/>
        <v>0</v>
      </c>
      <c r="U421" s="39">
        <f t="shared" si="777"/>
        <v>0</v>
      </c>
      <c r="V421" s="39">
        <f t="shared" si="777"/>
        <v>0</v>
      </c>
      <c r="W421" s="39">
        <f t="shared" si="777"/>
        <v>0</v>
      </c>
      <c r="X421" s="39">
        <f t="shared" si="777"/>
        <v>0</v>
      </c>
      <c r="Y421" s="39">
        <f t="shared" si="777"/>
        <v>0</v>
      </c>
      <c r="Z421" s="39">
        <f t="shared" si="777"/>
        <v>0</v>
      </c>
      <c r="AA421" s="39">
        <f t="shared" si="777"/>
        <v>0</v>
      </c>
      <c r="AB421" s="39">
        <f t="shared" si="777"/>
        <v>0</v>
      </c>
      <c r="AC421" s="67"/>
      <c r="AD421" s="55"/>
    </row>
    <row r="422" spans="1:30" s="52" customFormat="1">
      <c r="A422" s="99" t="s">
        <v>505</v>
      </c>
      <c r="B422" s="75">
        <v>1405379.22</v>
      </c>
      <c r="C422" s="198">
        <f t="shared" si="765"/>
        <v>117114.94</v>
      </c>
      <c r="D422" s="38">
        <v>1.9599999999999999E-2</v>
      </c>
      <c r="E422" s="38"/>
      <c r="F422" s="38"/>
      <c r="G422" s="38"/>
      <c r="H422" s="38">
        <v>0.14369999999999999</v>
      </c>
      <c r="I422" s="38"/>
      <c r="J422" s="38"/>
      <c r="K422" s="38"/>
      <c r="L422" s="38"/>
      <c r="M422" s="38">
        <v>3.7600000000000001E-2</v>
      </c>
      <c r="N422" s="38">
        <v>0.35110000000000002</v>
      </c>
      <c r="O422" s="38"/>
      <c r="P422" s="38">
        <v>3.3999999999999998E-3</v>
      </c>
      <c r="Q422" s="38">
        <v>3.3099999999999997E-2</v>
      </c>
      <c r="R422" s="38">
        <v>2.5100000000000001E-2</v>
      </c>
      <c r="S422" s="38">
        <v>6.3E-3</v>
      </c>
      <c r="T422" s="38">
        <v>6.2600000000000003E-2</v>
      </c>
      <c r="U422" s="38"/>
      <c r="V422" s="38">
        <v>0.20230000000000001</v>
      </c>
      <c r="W422" s="38">
        <v>3.9399999999999998E-2</v>
      </c>
      <c r="X422" s="38">
        <v>7.2900000000000006E-2</v>
      </c>
      <c r="Y422" s="38"/>
      <c r="Z422" s="40">
        <v>2.8999999999999998E-3</v>
      </c>
      <c r="AA422" s="40"/>
      <c r="AB422" s="40"/>
      <c r="AC422" s="67"/>
      <c r="AD422" s="55"/>
    </row>
    <row r="423" spans="1:30" s="52" customFormat="1">
      <c r="A423" s="100"/>
      <c r="B423" s="194"/>
      <c r="C423" s="198"/>
      <c r="D423" s="39">
        <f t="shared" ref="D423" si="778">$C422*D422</f>
        <v>2295.452824</v>
      </c>
      <c r="E423" s="39">
        <f t="shared" ref="E423" si="779">$C422*E422</f>
        <v>0</v>
      </c>
      <c r="F423" s="39">
        <f t="shared" ref="F423:AB423" si="780">$C422*F422</f>
        <v>0</v>
      </c>
      <c r="G423" s="39">
        <f t="shared" si="780"/>
        <v>0</v>
      </c>
      <c r="H423" s="39">
        <f t="shared" si="780"/>
        <v>16829.416878</v>
      </c>
      <c r="I423" s="39">
        <f t="shared" si="780"/>
        <v>0</v>
      </c>
      <c r="J423" s="39">
        <f t="shared" si="780"/>
        <v>0</v>
      </c>
      <c r="K423" s="39">
        <f t="shared" si="780"/>
        <v>0</v>
      </c>
      <c r="L423" s="39">
        <f t="shared" si="780"/>
        <v>0</v>
      </c>
      <c r="M423" s="39">
        <f t="shared" si="780"/>
        <v>4403.5217440000006</v>
      </c>
      <c r="N423" s="39">
        <f t="shared" si="780"/>
        <v>41119.055434000002</v>
      </c>
      <c r="O423" s="39">
        <f t="shared" si="780"/>
        <v>0</v>
      </c>
      <c r="P423" s="39">
        <f t="shared" si="780"/>
        <v>398.19079599999998</v>
      </c>
      <c r="Q423" s="39">
        <f t="shared" si="780"/>
        <v>3876.5045139999997</v>
      </c>
      <c r="R423" s="39">
        <f t="shared" si="780"/>
        <v>2939.5849940000003</v>
      </c>
      <c r="S423" s="39">
        <f t="shared" si="780"/>
        <v>737.82412199999999</v>
      </c>
      <c r="T423" s="39">
        <f t="shared" si="780"/>
        <v>7331.3952440000003</v>
      </c>
      <c r="U423" s="39">
        <f t="shared" si="780"/>
        <v>0</v>
      </c>
      <c r="V423" s="39">
        <f t="shared" si="780"/>
        <v>23692.352362000001</v>
      </c>
      <c r="W423" s="39">
        <f t="shared" si="780"/>
        <v>4614.3286360000002</v>
      </c>
      <c r="X423" s="39">
        <f t="shared" si="780"/>
        <v>8537.6791260000009</v>
      </c>
      <c r="Y423" s="39">
        <f t="shared" si="780"/>
        <v>0</v>
      </c>
      <c r="Z423" s="39">
        <f t="shared" si="780"/>
        <v>339.63332600000001</v>
      </c>
      <c r="AA423" s="39">
        <f t="shared" si="780"/>
        <v>0</v>
      </c>
      <c r="AB423" s="39">
        <f t="shared" si="780"/>
        <v>0</v>
      </c>
      <c r="AC423" s="67"/>
      <c r="AD423" s="55"/>
    </row>
    <row r="424" spans="1:30" s="52" customFormat="1">
      <c r="A424" s="99" t="s">
        <v>558</v>
      </c>
      <c r="B424" s="75">
        <f>3606836.35/2</f>
        <v>1803418.175</v>
      </c>
      <c r="C424" s="198">
        <f t="shared" si="765"/>
        <v>150284.85</v>
      </c>
      <c r="D424" s="38">
        <v>1.6500000000000001E-2</v>
      </c>
      <c r="E424" s="38">
        <v>0.1368</v>
      </c>
      <c r="F424" s="38">
        <v>5.7599999999999998E-2</v>
      </c>
      <c r="G424" s="38">
        <v>8.0399999999999999E-2</v>
      </c>
      <c r="H424" s="38">
        <v>4.1099999999999998E-2</v>
      </c>
      <c r="I424" s="38">
        <v>0.13389999999999999</v>
      </c>
      <c r="J424" s="38">
        <v>2.12E-2</v>
      </c>
      <c r="K424" s="38">
        <v>3.2500000000000001E-2</v>
      </c>
      <c r="L424" s="38">
        <v>1.7100000000000001E-2</v>
      </c>
      <c r="M424" s="38">
        <v>2.5999999999999999E-2</v>
      </c>
      <c r="N424" s="38">
        <v>0.13320000000000001</v>
      </c>
      <c r="O424" s="38">
        <v>1.89E-2</v>
      </c>
      <c r="P424" s="38">
        <v>0</v>
      </c>
      <c r="Q424" s="38">
        <v>3.8600000000000002E-2</v>
      </c>
      <c r="R424" s="38">
        <v>1.9E-2</v>
      </c>
      <c r="S424" s="38">
        <v>4.1999999999999997E-3</v>
      </c>
      <c r="T424" s="38">
        <v>5.3999999999999999E-2</v>
      </c>
      <c r="U424" s="38">
        <v>1.78E-2</v>
      </c>
      <c r="V424" s="38">
        <v>3.6700000000000003E-2</v>
      </c>
      <c r="W424" s="38">
        <v>4.7199999999999999E-2</v>
      </c>
      <c r="X424" s="38">
        <v>6.3899999999999998E-2</v>
      </c>
      <c r="Y424" s="38">
        <v>2.5999999999999999E-3</v>
      </c>
      <c r="Z424" s="5">
        <v>0</v>
      </c>
      <c r="AA424" s="5">
        <v>8.0000000000000004E-4</v>
      </c>
      <c r="AB424" s="5">
        <v>0</v>
      </c>
      <c r="AC424" s="67"/>
      <c r="AD424" s="55"/>
    </row>
    <row r="425" spans="1:30" s="52" customFormat="1">
      <c r="A425" s="100"/>
      <c r="B425" s="194"/>
      <c r="C425" s="198"/>
      <c r="D425" s="39">
        <f t="shared" ref="D425" si="781">$C424*D424</f>
        <v>2479.7000250000001</v>
      </c>
      <c r="E425" s="39">
        <f t="shared" ref="E425" si="782">$C424*E424</f>
        <v>20558.967480000003</v>
      </c>
      <c r="F425" s="39">
        <f t="shared" ref="F425:AB425" si="783">$C424*F424</f>
        <v>8656.4073599999992</v>
      </c>
      <c r="G425" s="39">
        <f t="shared" si="783"/>
        <v>12082.90194</v>
      </c>
      <c r="H425" s="39">
        <f t="shared" si="783"/>
        <v>6176.7073350000001</v>
      </c>
      <c r="I425" s="39">
        <f t="shared" si="783"/>
        <v>20123.141414999998</v>
      </c>
      <c r="J425" s="39">
        <f t="shared" si="783"/>
        <v>3186.0388200000002</v>
      </c>
      <c r="K425" s="39">
        <f t="shared" si="783"/>
        <v>4884.2576250000002</v>
      </c>
      <c r="L425" s="39">
        <f t="shared" si="783"/>
        <v>2569.8709350000004</v>
      </c>
      <c r="M425" s="39">
        <f t="shared" si="783"/>
        <v>3907.4061000000002</v>
      </c>
      <c r="N425" s="39">
        <f t="shared" si="783"/>
        <v>20017.942020000002</v>
      </c>
      <c r="O425" s="39">
        <f t="shared" si="783"/>
        <v>2840.3836650000003</v>
      </c>
      <c r="P425" s="39">
        <f t="shared" si="783"/>
        <v>0</v>
      </c>
      <c r="Q425" s="39">
        <f t="shared" si="783"/>
        <v>5800.995210000001</v>
      </c>
      <c r="R425" s="39">
        <f t="shared" si="783"/>
        <v>2855.4121500000001</v>
      </c>
      <c r="S425" s="39">
        <f t="shared" si="783"/>
        <v>631.19637</v>
      </c>
      <c r="T425" s="39">
        <f t="shared" si="783"/>
        <v>8115.3819000000003</v>
      </c>
      <c r="U425" s="39">
        <f t="shared" si="783"/>
        <v>2675.07033</v>
      </c>
      <c r="V425" s="39">
        <f t="shared" si="783"/>
        <v>5515.4539950000008</v>
      </c>
      <c r="W425" s="39">
        <f t="shared" si="783"/>
        <v>7093.4449199999999</v>
      </c>
      <c r="X425" s="39">
        <f t="shared" si="783"/>
        <v>9603.2019149999996</v>
      </c>
      <c r="Y425" s="39">
        <f t="shared" si="783"/>
        <v>390.74061</v>
      </c>
      <c r="Z425" s="39">
        <f t="shared" si="783"/>
        <v>0</v>
      </c>
      <c r="AA425" s="39">
        <f t="shared" si="783"/>
        <v>120.22788000000001</v>
      </c>
      <c r="AB425" s="39">
        <f t="shared" si="783"/>
        <v>0</v>
      </c>
      <c r="AC425" s="67"/>
      <c r="AD425" s="55"/>
    </row>
    <row r="426" spans="1:30" s="52" customFormat="1">
      <c r="A426" s="99" t="s">
        <v>559</v>
      </c>
      <c r="B426" s="75">
        <f>3606836.35/2</f>
        <v>1803418.175</v>
      </c>
      <c r="C426" s="198">
        <f t="shared" si="765"/>
        <v>150284.85</v>
      </c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>
        <v>1</v>
      </c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100"/>
      <c r="B427" s="194"/>
      <c r="C427" s="198"/>
      <c r="D427" s="39">
        <f t="shared" ref="D427" si="784">$C426*D426</f>
        <v>0</v>
      </c>
      <c r="E427" s="39">
        <f t="shared" ref="E427" si="785">$C426*E426</f>
        <v>0</v>
      </c>
      <c r="F427" s="39">
        <f t="shared" ref="F427:AB427" si="786">$C426*F426</f>
        <v>0</v>
      </c>
      <c r="G427" s="39">
        <f t="shared" si="786"/>
        <v>0</v>
      </c>
      <c r="H427" s="39">
        <f t="shared" si="786"/>
        <v>0</v>
      </c>
      <c r="I427" s="39">
        <f t="shared" si="786"/>
        <v>0</v>
      </c>
      <c r="J427" s="39">
        <f t="shared" si="786"/>
        <v>0</v>
      </c>
      <c r="K427" s="39">
        <f t="shared" si="786"/>
        <v>0</v>
      </c>
      <c r="L427" s="39">
        <f t="shared" si="786"/>
        <v>0</v>
      </c>
      <c r="M427" s="39">
        <f t="shared" si="786"/>
        <v>0</v>
      </c>
      <c r="N427" s="39">
        <f t="shared" si="786"/>
        <v>150284.85</v>
      </c>
      <c r="O427" s="39">
        <f t="shared" si="786"/>
        <v>0</v>
      </c>
      <c r="P427" s="39">
        <f t="shared" si="786"/>
        <v>0</v>
      </c>
      <c r="Q427" s="39">
        <f t="shared" si="786"/>
        <v>0</v>
      </c>
      <c r="R427" s="39">
        <f t="shared" si="786"/>
        <v>0</v>
      </c>
      <c r="S427" s="39">
        <f t="shared" si="786"/>
        <v>0</v>
      </c>
      <c r="T427" s="39">
        <f t="shared" si="786"/>
        <v>0</v>
      </c>
      <c r="U427" s="39">
        <f t="shared" si="786"/>
        <v>0</v>
      </c>
      <c r="V427" s="39">
        <f t="shared" si="786"/>
        <v>0</v>
      </c>
      <c r="W427" s="39">
        <f t="shared" si="786"/>
        <v>0</v>
      </c>
      <c r="X427" s="39">
        <f t="shared" si="786"/>
        <v>0</v>
      </c>
      <c r="Y427" s="39">
        <f t="shared" si="786"/>
        <v>0</v>
      </c>
      <c r="Z427" s="39">
        <f t="shared" si="786"/>
        <v>0</v>
      </c>
      <c r="AA427" s="39">
        <f t="shared" si="786"/>
        <v>0</v>
      </c>
      <c r="AB427" s="39">
        <f t="shared" si="786"/>
        <v>0</v>
      </c>
      <c r="AC427" s="67"/>
      <c r="AD427" s="55"/>
    </row>
    <row r="428" spans="1:30" s="52" customFormat="1">
      <c r="A428" s="99" t="s">
        <v>560</v>
      </c>
      <c r="B428" s="75">
        <f>2368792.03/2</f>
        <v>1184396.0149999999</v>
      </c>
      <c r="C428" s="198">
        <f t="shared" si="765"/>
        <v>98699.67</v>
      </c>
      <c r="D428" s="38">
        <v>1.6500000000000001E-2</v>
      </c>
      <c r="E428" s="38">
        <v>0.1368</v>
      </c>
      <c r="F428" s="38">
        <v>5.7599999999999998E-2</v>
      </c>
      <c r="G428" s="38">
        <v>8.0399999999999999E-2</v>
      </c>
      <c r="H428" s="38">
        <v>4.1099999999999998E-2</v>
      </c>
      <c r="I428" s="38">
        <v>0.13389999999999999</v>
      </c>
      <c r="J428" s="38">
        <v>2.12E-2</v>
      </c>
      <c r="K428" s="38">
        <v>3.2500000000000001E-2</v>
      </c>
      <c r="L428" s="38">
        <v>1.7100000000000001E-2</v>
      </c>
      <c r="M428" s="38">
        <v>2.5999999999999999E-2</v>
      </c>
      <c r="N428" s="38">
        <v>0.13320000000000001</v>
      </c>
      <c r="O428" s="38">
        <v>1.89E-2</v>
      </c>
      <c r="P428" s="38">
        <v>0</v>
      </c>
      <c r="Q428" s="38">
        <v>3.8600000000000002E-2</v>
      </c>
      <c r="R428" s="38">
        <v>1.9E-2</v>
      </c>
      <c r="S428" s="38">
        <v>4.1999999999999997E-3</v>
      </c>
      <c r="T428" s="38">
        <v>5.3999999999999999E-2</v>
      </c>
      <c r="U428" s="38">
        <v>1.78E-2</v>
      </c>
      <c r="V428" s="38">
        <v>3.6700000000000003E-2</v>
      </c>
      <c r="W428" s="38">
        <v>4.7199999999999999E-2</v>
      </c>
      <c r="X428" s="38">
        <v>6.3899999999999998E-2</v>
      </c>
      <c r="Y428" s="38">
        <v>2.5999999999999999E-3</v>
      </c>
      <c r="Z428" s="5">
        <v>0</v>
      </c>
      <c r="AA428" s="5">
        <v>8.0000000000000004E-4</v>
      </c>
      <c r="AB428" s="5">
        <v>0</v>
      </c>
      <c r="AC428" s="67"/>
      <c r="AD428" s="55"/>
    </row>
    <row r="429" spans="1:30" s="52" customFormat="1">
      <c r="A429" s="100"/>
      <c r="B429" s="194"/>
      <c r="C429" s="198"/>
      <c r="D429" s="39">
        <f t="shared" ref="D429" si="787">$C428*D428</f>
        <v>1628.5445549999999</v>
      </c>
      <c r="E429" s="39">
        <f t="shared" ref="E429" si="788">$C428*E428</f>
        <v>13502.114856</v>
      </c>
      <c r="F429" s="39">
        <f t="shared" ref="F429:AB429" si="789">$C428*F428</f>
        <v>5685.1009919999997</v>
      </c>
      <c r="G429" s="39">
        <f t="shared" si="789"/>
        <v>7935.4534679999997</v>
      </c>
      <c r="H429" s="39">
        <f t="shared" si="789"/>
        <v>4056.5564369999997</v>
      </c>
      <c r="I429" s="39">
        <f t="shared" si="789"/>
        <v>13215.885812999999</v>
      </c>
      <c r="J429" s="39">
        <f t="shared" si="789"/>
        <v>2092.433004</v>
      </c>
      <c r="K429" s="39">
        <f t="shared" si="789"/>
        <v>3207.7392749999999</v>
      </c>
      <c r="L429" s="39">
        <f t="shared" si="789"/>
        <v>1687.764357</v>
      </c>
      <c r="M429" s="39">
        <f t="shared" si="789"/>
        <v>2566.1914199999997</v>
      </c>
      <c r="N429" s="39">
        <f t="shared" si="789"/>
        <v>13146.796044000001</v>
      </c>
      <c r="O429" s="39">
        <f t="shared" si="789"/>
        <v>1865.423763</v>
      </c>
      <c r="P429" s="39">
        <f t="shared" si="789"/>
        <v>0</v>
      </c>
      <c r="Q429" s="39">
        <f t="shared" si="789"/>
        <v>3809.8072620000003</v>
      </c>
      <c r="R429" s="39">
        <f t="shared" si="789"/>
        <v>1875.2937299999999</v>
      </c>
      <c r="S429" s="39">
        <f t="shared" si="789"/>
        <v>414.53861399999994</v>
      </c>
      <c r="T429" s="39">
        <f t="shared" si="789"/>
        <v>5329.7821800000002</v>
      </c>
      <c r="U429" s="39">
        <f t="shared" si="789"/>
        <v>1756.854126</v>
      </c>
      <c r="V429" s="39">
        <f t="shared" si="789"/>
        <v>3622.2778890000004</v>
      </c>
      <c r="W429" s="39">
        <f t="shared" si="789"/>
        <v>4658.6244239999996</v>
      </c>
      <c r="X429" s="39">
        <f t="shared" si="789"/>
        <v>6306.9089129999993</v>
      </c>
      <c r="Y429" s="39">
        <f t="shared" si="789"/>
        <v>256.61914200000001</v>
      </c>
      <c r="Z429" s="39">
        <f t="shared" si="789"/>
        <v>0</v>
      </c>
      <c r="AA429" s="39">
        <f t="shared" si="789"/>
        <v>78.959736000000007</v>
      </c>
      <c r="AB429" s="39">
        <f t="shared" si="789"/>
        <v>0</v>
      </c>
      <c r="AC429" s="67"/>
      <c r="AD429" s="55"/>
    </row>
    <row r="430" spans="1:30" s="52" customFormat="1">
      <c r="A430" s="99" t="s">
        <v>561</v>
      </c>
      <c r="B430" s="75">
        <f>2368792.03/2</f>
        <v>1184396.0149999999</v>
      </c>
      <c r="C430" s="198">
        <f t="shared" si="765"/>
        <v>98699.67</v>
      </c>
      <c r="D430" s="38"/>
      <c r="E430" s="38"/>
      <c r="F430" s="38"/>
      <c r="G430" s="38"/>
      <c r="H430" s="38">
        <v>0.40110000000000001</v>
      </c>
      <c r="I430" s="38"/>
      <c r="J430" s="38"/>
      <c r="K430" s="38">
        <v>7.1000000000000004E-3</v>
      </c>
      <c r="L430" s="38"/>
      <c r="M430" s="38"/>
      <c r="N430" s="38">
        <v>9.2999999999999999E-2</v>
      </c>
      <c r="O430" s="38">
        <v>4.3E-3</v>
      </c>
      <c r="P430" s="38"/>
      <c r="Q430" s="38"/>
      <c r="R430" s="38"/>
      <c r="S430" s="38"/>
      <c r="T430" s="38"/>
      <c r="U430" s="38"/>
      <c r="V430" s="38">
        <v>0.4945</v>
      </c>
      <c r="W430" s="38"/>
      <c r="X430" s="38"/>
      <c r="Y430" s="38"/>
      <c r="Z430" s="40"/>
      <c r="AA430" s="40"/>
      <c r="AB430" s="40"/>
      <c r="AC430" s="67"/>
      <c r="AD430" s="55"/>
    </row>
    <row r="431" spans="1:30" s="52" customFormat="1">
      <c r="A431" s="100"/>
      <c r="B431" s="194"/>
      <c r="C431" s="198"/>
      <c r="D431" s="39">
        <f t="shared" ref="D431" si="790">$C430*D430</f>
        <v>0</v>
      </c>
      <c r="E431" s="39">
        <f t="shared" ref="E431" si="791">$C430*E430</f>
        <v>0</v>
      </c>
      <c r="F431" s="39">
        <f t="shared" ref="F431:AB431" si="792">$C430*F430</f>
        <v>0</v>
      </c>
      <c r="G431" s="39">
        <f t="shared" si="792"/>
        <v>0</v>
      </c>
      <c r="H431" s="39">
        <f t="shared" si="792"/>
        <v>39588.437637000003</v>
      </c>
      <c r="I431" s="39">
        <f t="shared" si="792"/>
        <v>0</v>
      </c>
      <c r="J431" s="39">
        <f t="shared" si="792"/>
        <v>0</v>
      </c>
      <c r="K431" s="39">
        <f t="shared" si="792"/>
        <v>700.76765699999999</v>
      </c>
      <c r="L431" s="39">
        <f t="shared" si="792"/>
        <v>0</v>
      </c>
      <c r="M431" s="39">
        <f t="shared" si="792"/>
        <v>0</v>
      </c>
      <c r="N431" s="39">
        <f t="shared" si="792"/>
        <v>9179.0693099999989</v>
      </c>
      <c r="O431" s="39">
        <f t="shared" si="792"/>
        <v>424.40858099999997</v>
      </c>
      <c r="P431" s="39">
        <f t="shared" si="792"/>
        <v>0</v>
      </c>
      <c r="Q431" s="39">
        <f t="shared" si="792"/>
        <v>0</v>
      </c>
      <c r="R431" s="39">
        <f t="shared" si="792"/>
        <v>0</v>
      </c>
      <c r="S431" s="39">
        <f t="shared" si="792"/>
        <v>0</v>
      </c>
      <c r="T431" s="39">
        <f t="shared" si="792"/>
        <v>0</v>
      </c>
      <c r="U431" s="39">
        <f t="shared" si="792"/>
        <v>0</v>
      </c>
      <c r="V431" s="39">
        <f t="shared" si="792"/>
        <v>48806.986814999997</v>
      </c>
      <c r="W431" s="39">
        <f t="shared" si="792"/>
        <v>0</v>
      </c>
      <c r="X431" s="39">
        <f t="shared" si="792"/>
        <v>0</v>
      </c>
      <c r="Y431" s="39">
        <f t="shared" si="792"/>
        <v>0</v>
      </c>
      <c r="Z431" s="39">
        <f t="shared" si="792"/>
        <v>0</v>
      </c>
      <c r="AA431" s="39">
        <f t="shared" si="792"/>
        <v>0</v>
      </c>
      <c r="AB431" s="39">
        <f t="shared" si="792"/>
        <v>0</v>
      </c>
      <c r="AC431" s="67"/>
      <c r="AD431" s="55"/>
    </row>
    <row r="432" spans="1:30" s="52" customFormat="1">
      <c r="A432" s="99" t="s">
        <v>562</v>
      </c>
      <c r="B432" s="75">
        <f>2231788.93/2</f>
        <v>1115894.4650000001</v>
      </c>
      <c r="C432" s="198">
        <f t="shared" si="765"/>
        <v>92991.21</v>
      </c>
      <c r="D432" s="38">
        <v>1.6500000000000001E-2</v>
      </c>
      <c r="E432" s="38">
        <v>0.1368</v>
      </c>
      <c r="F432" s="38">
        <v>5.7599999999999998E-2</v>
      </c>
      <c r="G432" s="38">
        <v>8.0399999999999999E-2</v>
      </c>
      <c r="H432" s="38">
        <v>4.1099999999999998E-2</v>
      </c>
      <c r="I432" s="38">
        <v>0.13389999999999999</v>
      </c>
      <c r="J432" s="38">
        <v>2.12E-2</v>
      </c>
      <c r="K432" s="38">
        <v>3.2500000000000001E-2</v>
      </c>
      <c r="L432" s="38">
        <v>1.7100000000000001E-2</v>
      </c>
      <c r="M432" s="38">
        <v>2.5999999999999999E-2</v>
      </c>
      <c r="N432" s="38">
        <v>0.13320000000000001</v>
      </c>
      <c r="O432" s="38">
        <v>1.89E-2</v>
      </c>
      <c r="P432" s="38">
        <v>0</v>
      </c>
      <c r="Q432" s="38">
        <v>3.8600000000000002E-2</v>
      </c>
      <c r="R432" s="38">
        <v>1.9E-2</v>
      </c>
      <c r="S432" s="38">
        <v>4.1999999999999997E-3</v>
      </c>
      <c r="T432" s="38">
        <v>5.3999999999999999E-2</v>
      </c>
      <c r="U432" s="38">
        <v>1.78E-2</v>
      </c>
      <c r="V432" s="38">
        <v>3.6700000000000003E-2</v>
      </c>
      <c r="W432" s="38">
        <v>4.7199999999999999E-2</v>
      </c>
      <c r="X432" s="38">
        <v>6.3899999999999998E-2</v>
      </c>
      <c r="Y432" s="38">
        <v>2.5999999999999999E-3</v>
      </c>
      <c r="Z432" s="5">
        <v>0</v>
      </c>
      <c r="AA432" s="5">
        <v>8.0000000000000004E-4</v>
      </c>
      <c r="AB432" s="5">
        <v>0</v>
      </c>
      <c r="AC432" s="67"/>
      <c r="AD432" s="55"/>
    </row>
    <row r="433" spans="1:30" s="52" customFormat="1">
      <c r="A433" s="100"/>
      <c r="B433" s="194"/>
      <c r="C433" s="198"/>
      <c r="D433" s="39">
        <f t="shared" ref="D433" si="793">$C432*D432</f>
        <v>1534.3549650000002</v>
      </c>
      <c r="E433" s="39">
        <f t="shared" ref="E433" si="794">$C432*E432</f>
        <v>12721.197528000001</v>
      </c>
      <c r="F433" s="39">
        <f t="shared" ref="F433:AB433" si="795">$C432*F432</f>
        <v>5356.2936960000006</v>
      </c>
      <c r="G433" s="39">
        <f t="shared" si="795"/>
        <v>7476.4932840000001</v>
      </c>
      <c r="H433" s="39">
        <f t="shared" si="795"/>
        <v>3821.9387310000002</v>
      </c>
      <c r="I433" s="39">
        <f t="shared" si="795"/>
        <v>12451.523019</v>
      </c>
      <c r="J433" s="39">
        <f t="shared" si="795"/>
        <v>1971.4136520000002</v>
      </c>
      <c r="K433" s="39">
        <f t="shared" si="795"/>
        <v>3022.2143250000004</v>
      </c>
      <c r="L433" s="39">
        <f t="shared" si="795"/>
        <v>1590.1496910000001</v>
      </c>
      <c r="M433" s="39">
        <f t="shared" si="795"/>
        <v>2417.7714599999999</v>
      </c>
      <c r="N433" s="39">
        <f t="shared" si="795"/>
        <v>12386.429172000002</v>
      </c>
      <c r="O433" s="39">
        <f t="shared" si="795"/>
        <v>1757.5338690000001</v>
      </c>
      <c r="P433" s="39">
        <f t="shared" si="795"/>
        <v>0</v>
      </c>
      <c r="Q433" s="39">
        <f t="shared" si="795"/>
        <v>3589.4607060000003</v>
      </c>
      <c r="R433" s="39">
        <f t="shared" si="795"/>
        <v>1766.8329900000001</v>
      </c>
      <c r="S433" s="39">
        <f t="shared" si="795"/>
        <v>390.56308200000001</v>
      </c>
      <c r="T433" s="39">
        <f t="shared" si="795"/>
        <v>5021.5253400000001</v>
      </c>
      <c r="U433" s="39">
        <f t="shared" si="795"/>
        <v>1655.2435380000002</v>
      </c>
      <c r="V433" s="39">
        <f t="shared" si="795"/>
        <v>3412.7774070000005</v>
      </c>
      <c r="W433" s="39">
        <f t="shared" si="795"/>
        <v>4389.1851120000001</v>
      </c>
      <c r="X433" s="39">
        <f t="shared" si="795"/>
        <v>5942.1383190000006</v>
      </c>
      <c r="Y433" s="39">
        <f t="shared" si="795"/>
        <v>241.77714600000002</v>
      </c>
      <c r="Z433" s="39">
        <f t="shared" si="795"/>
        <v>0</v>
      </c>
      <c r="AA433" s="39">
        <f t="shared" si="795"/>
        <v>74.39296800000001</v>
      </c>
      <c r="AB433" s="39">
        <f t="shared" si="795"/>
        <v>0</v>
      </c>
      <c r="AC433" s="67"/>
      <c r="AD433" s="55"/>
    </row>
    <row r="434" spans="1:30" s="52" customFormat="1">
      <c r="A434" s="99" t="s">
        <v>563</v>
      </c>
      <c r="B434" s="75">
        <f>2231788.93/2</f>
        <v>1115894.4650000001</v>
      </c>
      <c r="C434" s="198">
        <f t="shared" si="765"/>
        <v>92991.21</v>
      </c>
      <c r="D434" s="38"/>
      <c r="E434" s="38"/>
      <c r="F434" s="38"/>
      <c r="G434" s="38"/>
      <c r="H434" s="38">
        <v>3.7699999999999997E-2</v>
      </c>
      <c r="I434" s="38"/>
      <c r="J434" s="38"/>
      <c r="K434" s="38">
        <v>8.8400000000000006E-2</v>
      </c>
      <c r="L434" s="38"/>
      <c r="M434" s="38"/>
      <c r="N434" s="38">
        <v>0.78839999999999999</v>
      </c>
      <c r="O434" s="38">
        <v>3.9E-2</v>
      </c>
      <c r="P434" s="38"/>
      <c r="Q434" s="38"/>
      <c r="R434" s="38"/>
      <c r="S434" s="38"/>
      <c r="T434" s="38"/>
      <c r="U434" s="38"/>
      <c r="V434" s="38">
        <v>4.65E-2</v>
      </c>
      <c r="W434" s="38"/>
      <c r="X434" s="38"/>
      <c r="Y434" s="38"/>
      <c r="Z434" s="40"/>
      <c r="AA434" s="40"/>
      <c r="AB434" s="40"/>
      <c r="AC434" s="67"/>
      <c r="AD434" s="55"/>
    </row>
    <row r="435" spans="1:30" s="52" customFormat="1">
      <c r="A435" s="100"/>
      <c r="B435" s="194"/>
      <c r="C435" s="198"/>
      <c r="D435" s="39">
        <f t="shared" ref="D435" si="796">$C434*D434</f>
        <v>0</v>
      </c>
      <c r="E435" s="39">
        <f t="shared" ref="E435" si="797">$C434*E434</f>
        <v>0</v>
      </c>
      <c r="F435" s="39">
        <f t="shared" ref="F435:AB435" si="798">$C434*F434</f>
        <v>0</v>
      </c>
      <c r="G435" s="39">
        <f t="shared" si="798"/>
        <v>0</v>
      </c>
      <c r="H435" s="39">
        <f t="shared" si="798"/>
        <v>3505.7686170000002</v>
      </c>
      <c r="I435" s="39">
        <f t="shared" si="798"/>
        <v>0</v>
      </c>
      <c r="J435" s="39">
        <f t="shared" si="798"/>
        <v>0</v>
      </c>
      <c r="K435" s="39">
        <f t="shared" si="798"/>
        <v>8220.4229640000012</v>
      </c>
      <c r="L435" s="39">
        <f t="shared" si="798"/>
        <v>0</v>
      </c>
      <c r="M435" s="39">
        <f t="shared" si="798"/>
        <v>0</v>
      </c>
      <c r="N435" s="39">
        <f t="shared" si="798"/>
        <v>73314.269964000006</v>
      </c>
      <c r="O435" s="39">
        <f t="shared" si="798"/>
        <v>3626.6571900000004</v>
      </c>
      <c r="P435" s="39">
        <f t="shared" si="798"/>
        <v>0</v>
      </c>
      <c r="Q435" s="39">
        <f t="shared" si="798"/>
        <v>0</v>
      </c>
      <c r="R435" s="39">
        <f t="shared" si="798"/>
        <v>0</v>
      </c>
      <c r="S435" s="39">
        <f t="shared" si="798"/>
        <v>0</v>
      </c>
      <c r="T435" s="39">
        <f t="shared" si="798"/>
        <v>0</v>
      </c>
      <c r="U435" s="39">
        <f t="shared" si="798"/>
        <v>0</v>
      </c>
      <c r="V435" s="39">
        <f t="shared" si="798"/>
        <v>4324.091265</v>
      </c>
      <c r="W435" s="39">
        <f t="shared" si="798"/>
        <v>0</v>
      </c>
      <c r="X435" s="39">
        <f t="shared" si="798"/>
        <v>0</v>
      </c>
      <c r="Y435" s="39">
        <f t="shared" si="798"/>
        <v>0</v>
      </c>
      <c r="Z435" s="39">
        <f t="shared" si="798"/>
        <v>0</v>
      </c>
      <c r="AA435" s="39">
        <f t="shared" si="798"/>
        <v>0</v>
      </c>
      <c r="AB435" s="39">
        <f t="shared" si="798"/>
        <v>0</v>
      </c>
      <c r="AC435" s="67"/>
      <c r="AD435" s="55"/>
    </row>
    <row r="436" spans="1:30" s="52" customFormat="1">
      <c r="A436" s="99" t="s">
        <v>593</v>
      </c>
      <c r="B436" s="75">
        <f>8182764.76/2</f>
        <v>4091382.38</v>
      </c>
      <c r="C436" s="198">
        <f t="shared" si="765"/>
        <v>340948.53</v>
      </c>
      <c r="D436" s="38">
        <v>1.6500000000000001E-2</v>
      </c>
      <c r="E436" s="38">
        <v>0.1368</v>
      </c>
      <c r="F436" s="38">
        <v>5.7599999999999998E-2</v>
      </c>
      <c r="G436" s="38">
        <v>8.0399999999999999E-2</v>
      </c>
      <c r="H436" s="38">
        <v>4.1099999999999998E-2</v>
      </c>
      <c r="I436" s="38">
        <v>0.13389999999999999</v>
      </c>
      <c r="J436" s="38">
        <v>2.12E-2</v>
      </c>
      <c r="K436" s="38">
        <v>3.2500000000000001E-2</v>
      </c>
      <c r="L436" s="38">
        <v>1.7100000000000001E-2</v>
      </c>
      <c r="M436" s="38">
        <v>2.5999999999999999E-2</v>
      </c>
      <c r="N436" s="38">
        <v>0.13320000000000001</v>
      </c>
      <c r="O436" s="38">
        <v>1.89E-2</v>
      </c>
      <c r="P436" s="38">
        <v>0</v>
      </c>
      <c r="Q436" s="38">
        <v>3.8600000000000002E-2</v>
      </c>
      <c r="R436" s="38">
        <v>1.9E-2</v>
      </c>
      <c r="S436" s="38">
        <v>4.1999999999999997E-3</v>
      </c>
      <c r="T436" s="38">
        <v>5.3999999999999999E-2</v>
      </c>
      <c r="U436" s="38">
        <v>1.78E-2</v>
      </c>
      <c r="V436" s="38">
        <v>3.6700000000000003E-2</v>
      </c>
      <c r="W436" s="38">
        <v>4.7199999999999999E-2</v>
      </c>
      <c r="X436" s="38">
        <v>6.3899999999999998E-2</v>
      </c>
      <c r="Y436" s="38">
        <v>2.5999999999999999E-3</v>
      </c>
      <c r="Z436" s="5">
        <v>0</v>
      </c>
      <c r="AA436" s="5">
        <v>8.0000000000000004E-4</v>
      </c>
      <c r="AB436" s="5">
        <v>0</v>
      </c>
      <c r="AC436" s="67"/>
      <c r="AD436" s="55"/>
    </row>
    <row r="437" spans="1:30" s="52" customFormat="1">
      <c r="A437" s="100"/>
      <c r="B437" s="194"/>
      <c r="C437" s="198"/>
      <c r="D437" s="39">
        <f t="shared" ref="D437" si="799">$C436*D436</f>
        <v>5625.6507450000008</v>
      </c>
      <c r="E437" s="39">
        <f t="shared" ref="E437" si="800">$C436*E436</f>
        <v>46641.758904000002</v>
      </c>
      <c r="F437" s="39">
        <f t="shared" ref="F437:AB437" si="801">$C436*F436</f>
        <v>19638.635328</v>
      </c>
      <c r="G437" s="39">
        <f t="shared" si="801"/>
        <v>27412.261812000001</v>
      </c>
      <c r="H437" s="39">
        <f t="shared" si="801"/>
        <v>14012.984582999999</v>
      </c>
      <c r="I437" s="39">
        <f t="shared" si="801"/>
        <v>45653.008167</v>
      </c>
      <c r="J437" s="39">
        <f t="shared" si="801"/>
        <v>7228.1088360000003</v>
      </c>
      <c r="K437" s="39">
        <f t="shared" si="801"/>
        <v>11080.827225000001</v>
      </c>
      <c r="L437" s="39">
        <f t="shared" si="801"/>
        <v>5830.2198630000003</v>
      </c>
      <c r="M437" s="39">
        <f t="shared" si="801"/>
        <v>8864.6617800000004</v>
      </c>
      <c r="N437" s="39">
        <f t="shared" si="801"/>
        <v>45414.344196000005</v>
      </c>
      <c r="O437" s="39">
        <f t="shared" si="801"/>
        <v>6443.9272170000004</v>
      </c>
      <c r="P437" s="39">
        <f t="shared" si="801"/>
        <v>0</v>
      </c>
      <c r="Q437" s="39">
        <f t="shared" si="801"/>
        <v>13160.613258000001</v>
      </c>
      <c r="R437" s="39">
        <f t="shared" si="801"/>
        <v>6478.02207</v>
      </c>
      <c r="S437" s="39">
        <f t="shared" si="801"/>
        <v>1431.9838260000001</v>
      </c>
      <c r="T437" s="39">
        <f t="shared" si="801"/>
        <v>18411.22062</v>
      </c>
      <c r="U437" s="39">
        <f t="shared" si="801"/>
        <v>6068.8838340000002</v>
      </c>
      <c r="V437" s="39">
        <f t="shared" si="801"/>
        <v>12512.811051000002</v>
      </c>
      <c r="W437" s="39">
        <f t="shared" si="801"/>
        <v>16092.770616000002</v>
      </c>
      <c r="X437" s="39">
        <f t="shared" si="801"/>
        <v>21786.611067000002</v>
      </c>
      <c r="Y437" s="39">
        <f t="shared" si="801"/>
        <v>886.46617800000001</v>
      </c>
      <c r="Z437" s="39">
        <f t="shared" si="801"/>
        <v>0</v>
      </c>
      <c r="AA437" s="39">
        <f t="shared" si="801"/>
        <v>272.75882400000006</v>
      </c>
      <c r="AB437" s="39">
        <f t="shared" si="801"/>
        <v>0</v>
      </c>
      <c r="AC437" s="67"/>
      <c r="AD437" s="55"/>
    </row>
    <row r="438" spans="1:30" s="52" customFormat="1">
      <c r="A438" s="99" t="s">
        <v>595</v>
      </c>
      <c r="B438" s="75">
        <f>8182764.76/2</f>
        <v>4091382.38</v>
      </c>
      <c r="C438" s="198">
        <f t="shared" si="765"/>
        <v>340948.53</v>
      </c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>
        <v>1</v>
      </c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40"/>
      <c r="AA438" s="40"/>
      <c r="AB438" s="40"/>
      <c r="AC438" s="67"/>
      <c r="AD438" s="55"/>
    </row>
    <row r="439" spans="1:30" s="52" customFormat="1">
      <c r="A439" s="100"/>
      <c r="B439" s="194"/>
      <c r="C439" s="198"/>
      <c r="D439" s="39">
        <f t="shared" ref="D439" si="802">$C438*D438</f>
        <v>0</v>
      </c>
      <c r="E439" s="39">
        <f t="shared" ref="E439" si="803">$C438*E438</f>
        <v>0</v>
      </c>
      <c r="F439" s="39">
        <f t="shared" ref="F439:AB439" si="804">$C438*F438</f>
        <v>0</v>
      </c>
      <c r="G439" s="39">
        <f t="shared" si="804"/>
        <v>0</v>
      </c>
      <c r="H439" s="39">
        <f t="shared" si="804"/>
        <v>0</v>
      </c>
      <c r="I439" s="39">
        <f t="shared" si="804"/>
        <v>0</v>
      </c>
      <c r="J439" s="39">
        <f t="shared" si="804"/>
        <v>0</v>
      </c>
      <c r="K439" s="39">
        <f t="shared" si="804"/>
        <v>0</v>
      </c>
      <c r="L439" s="39">
        <f t="shared" si="804"/>
        <v>0</v>
      </c>
      <c r="M439" s="39">
        <f t="shared" si="804"/>
        <v>0</v>
      </c>
      <c r="N439" s="39">
        <f t="shared" si="804"/>
        <v>340948.53</v>
      </c>
      <c r="O439" s="39">
        <f t="shared" si="804"/>
        <v>0</v>
      </c>
      <c r="P439" s="39">
        <f t="shared" si="804"/>
        <v>0</v>
      </c>
      <c r="Q439" s="39">
        <f t="shared" si="804"/>
        <v>0</v>
      </c>
      <c r="R439" s="39">
        <f t="shared" si="804"/>
        <v>0</v>
      </c>
      <c r="S439" s="39">
        <f t="shared" si="804"/>
        <v>0</v>
      </c>
      <c r="T439" s="39">
        <f t="shared" si="804"/>
        <v>0</v>
      </c>
      <c r="U439" s="39">
        <f t="shared" si="804"/>
        <v>0</v>
      </c>
      <c r="V439" s="39">
        <f t="shared" si="804"/>
        <v>0</v>
      </c>
      <c r="W439" s="39">
        <f t="shared" si="804"/>
        <v>0</v>
      </c>
      <c r="X439" s="39">
        <f t="shared" si="804"/>
        <v>0</v>
      </c>
      <c r="Y439" s="39">
        <f t="shared" si="804"/>
        <v>0</v>
      </c>
      <c r="Z439" s="39">
        <f t="shared" si="804"/>
        <v>0</v>
      </c>
      <c r="AA439" s="39">
        <f t="shared" si="804"/>
        <v>0</v>
      </c>
      <c r="AB439" s="39">
        <f t="shared" si="804"/>
        <v>0</v>
      </c>
      <c r="AC439" s="67"/>
      <c r="AD439" s="55"/>
    </row>
    <row r="440" spans="1:30" s="52" customFormat="1">
      <c r="A440" s="99" t="s">
        <v>594</v>
      </c>
      <c r="B440" s="75">
        <f>32431091.61/2</f>
        <v>16215545.805</v>
      </c>
      <c r="C440" s="198">
        <f t="shared" si="765"/>
        <v>1351295.48</v>
      </c>
      <c r="D440" s="38">
        <v>1.6500000000000001E-2</v>
      </c>
      <c r="E440" s="38">
        <v>0.1368</v>
      </c>
      <c r="F440" s="38">
        <v>5.7599999999999998E-2</v>
      </c>
      <c r="G440" s="38">
        <v>8.0399999999999999E-2</v>
      </c>
      <c r="H440" s="38">
        <v>4.1099999999999998E-2</v>
      </c>
      <c r="I440" s="38">
        <v>0.13389999999999999</v>
      </c>
      <c r="J440" s="38">
        <v>2.12E-2</v>
      </c>
      <c r="K440" s="38">
        <v>3.2500000000000001E-2</v>
      </c>
      <c r="L440" s="38">
        <v>1.7100000000000001E-2</v>
      </c>
      <c r="M440" s="38">
        <v>2.5999999999999999E-2</v>
      </c>
      <c r="N440" s="38">
        <v>0.13320000000000001</v>
      </c>
      <c r="O440" s="38">
        <v>1.89E-2</v>
      </c>
      <c r="P440" s="38">
        <v>0</v>
      </c>
      <c r="Q440" s="38">
        <v>3.8600000000000002E-2</v>
      </c>
      <c r="R440" s="38">
        <v>1.9E-2</v>
      </c>
      <c r="S440" s="38">
        <v>4.1999999999999997E-3</v>
      </c>
      <c r="T440" s="38">
        <v>5.3999999999999999E-2</v>
      </c>
      <c r="U440" s="38">
        <v>1.78E-2</v>
      </c>
      <c r="V440" s="38">
        <v>3.6700000000000003E-2</v>
      </c>
      <c r="W440" s="38">
        <v>4.7199999999999999E-2</v>
      </c>
      <c r="X440" s="38">
        <v>6.3899999999999998E-2</v>
      </c>
      <c r="Y440" s="38">
        <v>2.5999999999999999E-3</v>
      </c>
      <c r="Z440" s="5">
        <v>0</v>
      </c>
      <c r="AA440" s="5">
        <v>8.0000000000000004E-4</v>
      </c>
      <c r="AB440" s="5">
        <v>0</v>
      </c>
      <c r="AC440" s="67"/>
      <c r="AD440" s="55"/>
    </row>
    <row r="441" spans="1:30" s="52" customFormat="1">
      <c r="A441" s="100"/>
      <c r="B441" s="194"/>
      <c r="C441" s="198"/>
      <c r="D441" s="39">
        <f t="shared" ref="D441" si="805">$C440*D440</f>
        <v>22296.37542</v>
      </c>
      <c r="E441" s="39">
        <f t="shared" ref="E441" si="806">$C440*E440</f>
        <v>184857.22166400001</v>
      </c>
      <c r="F441" s="39">
        <f t="shared" ref="F441:AB441" si="807">$C440*F440</f>
        <v>77834.619647999993</v>
      </c>
      <c r="G441" s="39">
        <f t="shared" si="807"/>
        <v>108644.156592</v>
      </c>
      <c r="H441" s="39">
        <f t="shared" si="807"/>
        <v>55538.244227999996</v>
      </c>
      <c r="I441" s="39">
        <f t="shared" si="807"/>
        <v>180938.46477199998</v>
      </c>
      <c r="J441" s="39">
        <f t="shared" si="807"/>
        <v>28647.464176000001</v>
      </c>
      <c r="K441" s="39">
        <f t="shared" si="807"/>
        <v>43917.1031</v>
      </c>
      <c r="L441" s="39">
        <f t="shared" si="807"/>
        <v>23107.152708000001</v>
      </c>
      <c r="M441" s="39">
        <f t="shared" si="807"/>
        <v>35133.682479999996</v>
      </c>
      <c r="N441" s="39">
        <f t="shared" si="807"/>
        <v>179992.55793600003</v>
      </c>
      <c r="O441" s="39">
        <f t="shared" si="807"/>
        <v>25539.484572000001</v>
      </c>
      <c r="P441" s="39">
        <f t="shared" si="807"/>
        <v>0</v>
      </c>
      <c r="Q441" s="39">
        <f t="shared" si="807"/>
        <v>52160.005528000002</v>
      </c>
      <c r="R441" s="39">
        <f t="shared" si="807"/>
        <v>25674.614119999998</v>
      </c>
      <c r="S441" s="39">
        <f t="shared" si="807"/>
        <v>5675.4410159999998</v>
      </c>
      <c r="T441" s="39">
        <f t="shared" si="807"/>
        <v>72969.955919999993</v>
      </c>
      <c r="U441" s="39">
        <f t="shared" si="807"/>
        <v>24053.059544</v>
      </c>
      <c r="V441" s="39">
        <f t="shared" si="807"/>
        <v>49592.544116000005</v>
      </c>
      <c r="W441" s="39">
        <f t="shared" si="807"/>
        <v>63781.146655999997</v>
      </c>
      <c r="X441" s="39">
        <f t="shared" si="807"/>
        <v>86347.781172000003</v>
      </c>
      <c r="Y441" s="39">
        <f t="shared" si="807"/>
        <v>3513.3682479999998</v>
      </c>
      <c r="Z441" s="39">
        <f t="shared" si="807"/>
        <v>0</v>
      </c>
      <c r="AA441" s="39">
        <f t="shared" si="807"/>
        <v>1081.036384</v>
      </c>
      <c r="AB441" s="39">
        <f t="shared" si="807"/>
        <v>0</v>
      </c>
      <c r="AC441" s="67"/>
      <c r="AD441" s="55"/>
    </row>
    <row r="442" spans="1:30" s="52" customFormat="1">
      <c r="A442" s="99" t="s">
        <v>596</v>
      </c>
      <c r="B442" s="75">
        <f>32431091.61/2</f>
        <v>16215545.805</v>
      </c>
      <c r="C442" s="198">
        <f t="shared" si="765"/>
        <v>1351295.48</v>
      </c>
      <c r="D442" s="38"/>
      <c r="E442" s="38"/>
      <c r="F442" s="38">
        <v>0.47870000000000001</v>
      </c>
      <c r="G442" s="38">
        <v>0</v>
      </c>
      <c r="H442" s="38"/>
      <c r="I442" s="38"/>
      <c r="J442" s="38"/>
      <c r="K442" s="38"/>
      <c r="L442" s="38">
        <v>1.0200000000000001E-2</v>
      </c>
      <c r="M442" s="38"/>
      <c r="N442" s="38">
        <v>9.1999999999999998E-2</v>
      </c>
      <c r="O442" s="38">
        <v>0.13569999999999999</v>
      </c>
      <c r="P442" s="38"/>
      <c r="Q442" s="38"/>
      <c r="R442" s="38"/>
      <c r="S442" s="38"/>
      <c r="T442" s="38"/>
      <c r="U442" s="38"/>
      <c r="V442" s="38">
        <v>0.28339999999999999</v>
      </c>
      <c r="W442" s="38"/>
      <c r="X442" s="38"/>
      <c r="Y442" s="38"/>
      <c r="Z442" s="40"/>
      <c r="AA442" s="40"/>
      <c r="AB442" s="40"/>
      <c r="AC442" s="67"/>
      <c r="AD442" s="55"/>
    </row>
    <row r="443" spans="1:30" s="52" customFormat="1">
      <c r="A443" s="100"/>
      <c r="B443" s="194"/>
      <c r="C443" s="198"/>
      <c r="D443" s="39">
        <f t="shared" ref="D443" si="808">$C442*D442</f>
        <v>0</v>
      </c>
      <c r="E443" s="39">
        <f t="shared" ref="E443" si="809">$C442*E442</f>
        <v>0</v>
      </c>
      <c r="F443" s="39">
        <f t="shared" ref="F443:AB443" si="810">$C442*F442</f>
        <v>646865.14627599996</v>
      </c>
      <c r="G443" s="39">
        <f t="shared" si="810"/>
        <v>0</v>
      </c>
      <c r="H443" s="39">
        <f t="shared" si="810"/>
        <v>0</v>
      </c>
      <c r="I443" s="39">
        <f t="shared" si="810"/>
        <v>0</v>
      </c>
      <c r="J443" s="39">
        <f t="shared" si="810"/>
        <v>0</v>
      </c>
      <c r="K443" s="39">
        <f t="shared" si="810"/>
        <v>0</v>
      </c>
      <c r="L443" s="39">
        <f t="shared" si="810"/>
        <v>13783.213896000001</v>
      </c>
      <c r="M443" s="39">
        <f t="shared" si="810"/>
        <v>0</v>
      </c>
      <c r="N443" s="39">
        <f t="shared" si="810"/>
        <v>124319.18415999999</v>
      </c>
      <c r="O443" s="39">
        <f t="shared" si="810"/>
        <v>183370.79663599998</v>
      </c>
      <c r="P443" s="39">
        <f t="shared" si="810"/>
        <v>0</v>
      </c>
      <c r="Q443" s="39">
        <f t="shared" si="810"/>
        <v>0</v>
      </c>
      <c r="R443" s="39">
        <f t="shared" si="810"/>
        <v>0</v>
      </c>
      <c r="S443" s="39">
        <f t="shared" si="810"/>
        <v>0</v>
      </c>
      <c r="T443" s="39">
        <f t="shared" si="810"/>
        <v>0</v>
      </c>
      <c r="U443" s="39">
        <f t="shared" si="810"/>
        <v>0</v>
      </c>
      <c r="V443" s="39">
        <f t="shared" si="810"/>
        <v>382957.13903199998</v>
      </c>
      <c r="W443" s="39">
        <f t="shared" si="810"/>
        <v>0</v>
      </c>
      <c r="X443" s="39">
        <f t="shared" si="810"/>
        <v>0</v>
      </c>
      <c r="Y443" s="39">
        <f t="shared" si="810"/>
        <v>0</v>
      </c>
      <c r="Z443" s="39">
        <f t="shared" si="810"/>
        <v>0</v>
      </c>
      <c r="AA443" s="39">
        <f t="shared" si="810"/>
        <v>0</v>
      </c>
      <c r="AB443" s="39">
        <f t="shared" si="810"/>
        <v>0</v>
      </c>
      <c r="AC443" s="67"/>
      <c r="AD443" s="55"/>
    </row>
    <row r="444" spans="1:30" s="52" customFormat="1">
      <c r="A444" s="99" t="s">
        <v>592</v>
      </c>
      <c r="B444" s="75">
        <v>3119185.24</v>
      </c>
      <c r="C444" s="198">
        <f t="shared" si="765"/>
        <v>259932.1</v>
      </c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>
        <v>1</v>
      </c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40"/>
      <c r="AA444" s="40"/>
      <c r="AB444" s="40"/>
      <c r="AC444" s="67"/>
      <c r="AD444" s="55"/>
    </row>
    <row r="445" spans="1:30" s="52" customFormat="1">
      <c r="A445" s="100"/>
      <c r="B445" s="194"/>
      <c r="C445" s="198"/>
      <c r="D445" s="39">
        <f t="shared" ref="D445" si="811">$C444*D444</f>
        <v>0</v>
      </c>
      <c r="E445" s="39">
        <f t="shared" ref="E445" si="812">$C444*E444</f>
        <v>0</v>
      </c>
      <c r="F445" s="39">
        <f t="shared" ref="F445:AB445" si="813">$C444*F444</f>
        <v>0</v>
      </c>
      <c r="G445" s="39">
        <f t="shared" si="813"/>
        <v>0</v>
      </c>
      <c r="H445" s="39">
        <f t="shared" si="813"/>
        <v>0</v>
      </c>
      <c r="I445" s="39">
        <f t="shared" si="813"/>
        <v>0</v>
      </c>
      <c r="J445" s="39">
        <f t="shared" si="813"/>
        <v>0</v>
      </c>
      <c r="K445" s="39">
        <f t="shared" si="813"/>
        <v>0</v>
      </c>
      <c r="L445" s="39">
        <f t="shared" si="813"/>
        <v>0</v>
      </c>
      <c r="M445" s="39">
        <f t="shared" si="813"/>
        <v>0</v>
      </c>
      <c r="N445" s="39">
        <f t="shared" si="813"/>
        <v>259932.1</v>
      </c>
      <c r="O445" s="39">
        <f t="shared" si="813"/>
        <v>0</v>
      </c>
      <c r="P445" s="39">
        <f t="shared" si="813"/>
        <v>0</v>
      </c>
      <c r="Q445" s="39">
        <f t="shared" si="813"/>
        <v>0</v>
      </c>
      <c r="R445" s="39">
        <f t="shared" si="813"/>
        <v>0</v>
      </c>
      <c r="S445" s="39">
        <f t="shared" si="813"/>
        <v>0</v>
      </c>
      <c r="T445" s="39">
        <f t="shared" si="813"/>
        <v>0</v>
      </c>
      <c r="U445" s="39">
        <f t="shared" si="813"/>
        <v>0</v>
      </c>
      <c r="V445" s="39">
        <f t="shared" si="813"/>
        <v>0</v>
      </c>
      <c r="W445" s="39">
        <f t="shared" si="813"/>
        <v>0</v>
      </c>
      <c r="X445" s="39">
        <f t="shared" si="813"/>
        <v>0</v>
      </c>
      <c r="Y445" s="39">
        <f t="shared" si="813"/>
        <v>0</v>
      </c>
      <c r="Z445" s="39">
        <f t="shared" si="813"/>
        <v>0</v>
      </c>
      <c r="AA445" s="39">
        <f t="shared" si="813"/>
        <v>0</v>
      </c>
      <c r="AB445" s="39">
        <f t="shared" si="813"/>
        <v>0</v>
      </c>
      <c r="AC445" s="67"/>
      <c r="AD445" s="55"/>
    </row>
    <row r="446" spans="1:30" s="52" customFormat="1">
      <c r="A446" s="99" t="s">
        <v>614</v>
      </c>
      <c r="B446" s="75">
        <f>4432861.09/2</f>
        <v>2216430.5449999999</v>
      </c>
      <c r="C446" s="198">
        <f t="shared" si="765"/>
        <v>184702.55</v>
      </c>
      <c r="D446" s="38">
        <v>1.6500000000000001E-2</v>
      </c>
      <c r="E446" s="38">
        <v>0.1368</v>
      </c>
      <c r="F446" s="38">
        <v>5.7599999999999998E-2</v>
      </c>
      <c r="G446" s="38">
        <v>8.0399999999999999E-2</v>
      </c>
      <c r="H446" s="38">
        <v>4.1099999999999998E-2</v>
      </c>
      <c r="I446" s="38">
        <v>0.13389999999999999</v>
      </c>
      <c r="J446" s="38">
        <v>2.12E-2</v>
      </c>
      <c r="K446" s="38">
        <v>3.2500000000000001E-2</v>
      </c>
      <c r="L446" s="38">
        <v>1.7100000000000001E-2</v>
      </c>
      <c r="M446" s="38">
        <v>2.5999999999999999E-2</v>
      </c>
      <c r="N446" s="38">
        <v>0.13320000000000001</v>
      </c>
      <c r="O446" s="38">
        <v>1.89E-2</v>
      </c>
      <c r="P446" s="38">
        <v>0</v>
      </c>
      <c r="Q446" s="38">
        <v>3.8600000000000002E-2</v>
      </c>
      <c r="R446" s="38">
        <v>1.9E-2</v>
      </c>
      <c r="S446" s="38">
        <v>4.1999999999999997E-3</v>
      </c>
      <c r="T446" s="38">
        <v>5.3999999999999999E-2</v>
      </c>
      <c r="U446" s="38">
        <v>1.78E-2</v>
      </c>
      <c r="V446" s="38">
        <v>3.6700000000000003E-2</v>
      </c>
      <c r="W446" s="38">
        <v>4.7199999999999999E-2</v>
      </c>
      <c r="X446" s="38">
        <v>6.3899999999999998E-2</v>
      </c>
      <c r="Y446" s="38">
        <v>2.5999999999999999E-3</v>
      </c>
      <c r="Z446" s="5">
        <v>0</v>
      </c>
      <c r="AA446" s="5">
        <v>8.0000000000000004E-4</v>
      </c>
      <c r="AB446" s="5">
        <v>0</v>
      </c>
      <c r="AC446" s="67"/>
      <c r="AD446" s="55"/>
    </row>
    <row r="447" spans="1:30" s="52" customFormat="1">
      <c r="A447" s="100"/>
      <c r="B447" s="194"/>
      <c r="C447" s="198"/>
      <c r="D447" s="39">
        <f t="shared" ref="D447:S447" si="814">$C446*D446</f>
        <v>3047.592075</v>
      </c>
      <c r="E447" s="39">
        <f t="shared" si="814"/>
        <v>25267.308839999998</v>
      </c>
      <c r="F447" s="39">
        <f t="shared" si="814"/>
        <v>10638.86688</v>
      </c>
      <c r="G447" s="39">
        <f t="shared" si="814"/>
        <v>14850.085019999999</v>
      </c>
      <c r="H447" s="39">
        <f t="shared" si="814"/>
        <v>7591.2748049999991</v>
      </c>
      <c r="I447" s="39">
        <f t="shared" si="814"/>
        <v>24731.671444999996</v>
      </c>
      <c r="J447" s="39">
        <f t="shared" si="814"/>
        <v>3915.6940599999998</v>
      </c>
      <c r="K447" s="39">
        <f t="shared" si="814"/>
        <v>6002.8328750000001</v>
      </c>
      <c r="L447" s="39">
        <f t="shared" si="814"/>
        <v>3158.4136049999997</v>
      </c>
      <c r="M447" s="39">
        <f t="shared" si="814"/>
        <v>4802.2662999999993</v>
      </c>
      <c r="N447" s="39">
        <f t="shared" si="814"/>
        <v>24602.379660000002</v>
      </c>
      <c r="O447" s="39">
        <f t="shared" si="814"/>
        <v>3490.8781949999998</v>
      </c>
      <c r="P447" s="39">
        <f t="shared" si="814"/>
        <v>0</v>
      </c>
      <c r="Q447" s="39">
        <f t="shared" si="814"/>
        <v>7129.5184300000001</v>
      </c>
      <c r="R447" s="39">
        <f t="shared" si="814"/>
        <v>3509.3484499999995</v>
      </c>
      <c r="S447" s="39">
        <f t="shared" si="814"/>
        <v>775.75070999999991</v>
      </c>
      <c r="T447" s="39">
        <f t="shared" ref="T447" si="815">$C446*T446</f>
        <v>9973.9376999999986</v>
      </c>
      <c r="U447" s="39">
        <f t="shared" ref="U447:AB447" si="816">$C446*U446</f>
        <v>3287.7053899999996</v>
      </c>
      <c r="V447" s="39">
        <f t="shared" si="816"/>
        <v>6778.5835850000003</v>
      </c>
      <c r="W447" s="39">
        <f t="shared" si="816"/>
        <v>8717.9603599999991</v>
      </c>
      <c r="X447" s="39">
        <f t="shared" si="816"/>
        <v>11802.492944999998</v>
      </c>
      <c r="Y447" s="39">
        <f t="shared" si="816"/>
        <v>480.22662999999994</v>
      </c>
      <c r="Z447" s="39">
        <f t="shared" si="816"/>
        <v>0</v>
      </c>
      <c r="AA447" s="39">
        <f t="shared" si="816"/>
        <v>147.76203999999998</v>
      </c>
      <c r="AB447" s="39">
        <f t="shared" si="816"/>
        <v>0</v>
      </c>
      <c r="AC447" s="67"/>
      <c r="AD447" s="55"/>
    </row>
    <row r="448" spans="1:30" s="52" customFormat="1">
      <c r="A448" s="99" t="s">
        <v>615</v>
      </c>
      <c r="B448" s="75">
        <f>4432861.09/2</f>
        <v>2216430.5449999999</v>
      </c>
      <c r="C448" s="198">
        <f t="shared" si="765"/>
        <v>184702.55</v>
      </c>
      <c r="D448" s="38"/>
      <c r="E448" s="38"/>
      <c r="F448" s="38"/>
      <c r="G448" s="38"/>
      <c r="H448" s="38">
        <v>6.8900000000000003E-2</v>
      </c>
      <c r="I448" s="38"/>
      <c r="J448" s="38"/>
      <c r="K448" s="38"/>
      <c r="L448" s="38"/>
      <c r="M448" s="38"/>
      <c r="N448" s="38">
        <v>0.85009999999999997</v>
      </c>
      <c r="O448" s="38"/>
      <c r="P448" s="38"/>
      <c r="Q448" s="38"/>
      <c r="R448" s="38"/>
      <c r="S448" s="38"/>
      <c r="T448" s="38"/>
      <c r="U448" s="38"/>
      <c r="V448" s="38">
        <v>8.1000000000000003E-2</v>
      </c>
      <c r="W448" s="38"/>
      <c r="X448" s="38"/>
      <c r="Y448" s="38"/>
      <c r="Z448" s="40"/>
      <c r="AA448" s="40"/>
      <c r="AB448" s="40"/>
      <c r="AC448" s="67"/>
      <c r="AD448" s="55"/>
    </row>
    <row r="449" spans="1:30" s="52" customFormat="1">
      <c r="A449" s="100"/>
      <c r="B449" s="194"/>
      <c r="C449" s="198"/>
      <c r="D449" s="39">
        <f t="shared" ref="D449" si="817">$C448*D448</f>
        <v>0</v>
      </c>
      <c r="E449" s="39">
        <f t="shared" ref="E449:AB449" si="818">$C448*E448</f>
        <v>0</v>
      </c>
      <c r="F449" s="39">
        <f t="shared" si="818"/>
        <v>0</v>
      </c>
      <c r="G449" s="39">
        <f t="shared" si="818"/>
        <v>0</v>
      </c>
      <c r="H449" s="39">
        <f t="shared" si="818"/>
        <v>12726.005695</v>
      </c>
      <c r="I449" s="39">
        <f t="shared" si="818"/>
        <v>0</v>
      </c>
      <c r="J449" s="39">
        <f t="shared" si="818"/>
        <v>0</v>
      </c>
      <c r="K449" s="39">
        <f t="shared" si="818"/>
        <v>0</v>
      </c>
      <c r="L449" s="39">
        <f t="shared" si="818"/>
        <v>0</v>
      </c>
      <c r="M449" s="39">
        <f t="shared" si="818"/>
        <v>0</v>
      </c>
      <c r="N449" s="39">
        <f t="shared" si="818"/>
        <v>157015.63775499997</v>
      </c>
      <c r="O449" s="39">
        <f t="shared" si="818"/>
        <v>0</v>
      </c>
      <c r="P449" s="39">
        <f t="shared" si="818"/>
        <v>0</v>
      </c>
      <c r="Q449" s="39">
        <f t="shared" si="818"/>
        <v>0</v>
      </c>
      <c r="R449" s="39">
        <f t="shared" si="818"/>
        <v>0</v>
      </c>
      <c r="S449" s="39">
        <f t="shared" si="818"/>
        <v>0</v>
      </c>
      <c r="T449" s="39">
        <f t="shared" si="818"/>
        <v>0</v>
      </c>
      <c r="U449" s="39">
        <f t="shared" si="818"/>
        <v>0</v>
      </c>
      <c r="V449" s="39">
        <f t="shared" si="818"/>
        <v>14960.90655</v>
      </c>
      <c r="W449" s="39">
        <f t="shared" si="818"/>
        <v>0</v>
      </c>
      <c r="X449" s="39">
        <f t="shared" si="818"/>
        <v>0</v>
      </c>
      <c r="Y449" s="39">
        <f t="shared" si="818"/>
        <v>0</v>
      </c>
      <c r="Z449" s="39">
        <f t="shared" si="818"/>
        <v>0</v>
      </c>
      <c r="AA449" s="39">
        <f t="shared" si="818"/>
        <v>0</v>
      </c>
      <c r="AB449" s="39">
        <f t="shared" si="818"/>
        <v>0</v>
      </c>
      <c r="AC449" s="67"/>
      <c r="AD449" s="55"/>
    </row>
    <row r="450" spans="1:30" s="52" customFormat="1">
      <c r="A450" s="99" t="s">
        <v>630</v>
      </c>
      <c r="B450" s="75">
        <f>201151.47/2</f>
        <v>100575.735</v>
      </c>
      <c r="C450" s="198">
        <f t="shared" si="765"/>
        <v>8381.31</v>
      </c>
      <c r="D450" s="38">
        <v>1.6500000000000001E-2</v>
      </c>
      <c r="E450" s="38">
        <v>0.1368</v>
      </c>
      <c r="F450" s="38">
        <v>5.7599999999999998E-2</v>
      </c>
      <c r="G450" s="38">
        <v>8.0399999999999999E-2</v>
      </c>
      <c r="H450" s="38">
        <v>4.1099999999999998E-2</v>
      </c>
      <c r="I450" s="38">
        <v>0.13389999999999999</v>
      </c>
      <c r="J450" s="38">
        <v>2.12E-2</v>
      </c>
      <c r="K450" s="38">
        <v>3.2500000000000001E-2</v>
      </c>
      <c r="L450" s="38">
        <v>1.7100000000000001E-2</v>
      </c>
      <c r="M450" s="38">
        <v>2.5999999999999999E-2</v>
      </c>
      <c r="N450" s="38">
        <v>0.13320000000000001</v>
      </c>
      <c r="O450" s="38">
        <v>1.89E-2</v>
      </c>
      <c r="P450" s="38">
        <v>0</v>
      </c>
      <c r="Q450" s="38">
        <v>3.8600000000000002E-2</v>
      </c>
      <c r="R450" s="38">
        <v>1.9E-2</v>
      </c>
      <c r="S450" s="38">
        <v>4.1999999999999997E-3</v>
      </c>
      <c r="T450" s="38">
        <v>5.3999999999999999E-2</v>
      </c>
      <c r="U450" s="38">
        <v>1.78E-2</v>
      </c>
      <c r="V450" s="38">
        <v>3.6700000000000003E-2</v>
      </c>
      <c r="W450" s="38">
        <v>4.7199999999999999E-2</v>
      </c>
      <c r="X450" s="38">
        <v>6.3899999999999998E-2</v>
      </c>
      <c r="Y450" s="38">
        <v>2.5999999999999999E-3</v>
      </c>
      <c r="Z450" s="5">
        <v>0</v>
      </c>
      <c r="AA450" s="5">
        <v>8.0000000000000004E-4</v>
      </c>
      <c r="AB450" s="5">
        <v>0</v>
      </c>
      <c r="AC450" s="67"/>
      <c r="AD450" s="55"/>
    </row>
    <row r="451" spans="1:30" s="52" customFormat="1">
      <c r="A451" s="100"/>
      <c r="B451" s="194"/>
      <c r="C451" s="198"/>
      <c r="D451" s="39">
        <f t="shared" ref="D451:AB451" si="819">$C450*D450</f>
        <v>138.29161500000001</v>
      </c>
      <c r="E451" s="39">
        <f t="shared" si="819"/>
        <v>1146.563208</v>
      </c>
      <c r="F451" s="39">
        <f t="shared" si="819"/>
        <v>482.76345599999996</v>
      </c>
      <c r="G451" s="39">
        <f t="shared" si="819"/>
        <v>673.85732399999995</v>
      </c>
      <c r="H451" s="39">
        <f t="shared" si="819"/>
        <v>344.47184099999998</v>
      </c>
      <c r="I451" s="39">
        <f t="shared" si="819"/>
        <v>1122.2574089999998</v>
      </c>
      <c r="J451" s="39">
        <f t="shared" si="819"/>
        <v>177.68377199999998</v>
      </c>
      <c r="K451" s="39">
        <f t="shared" si="819"/>
        <v>272.39257499999997</v>
      </c>
      <c r="L451" s="39">
        <f t="shared" si="819"/>
        <v>143.320401</v>
      </c>
      <c r="M451" s="39">
        <f t="shared" si="819"/>
        <v>217.91405999999998</v>
      </c>
      <c r="N451" s="39">
        <f t="shared" si="819"/>
        <v>1116.390492</v>
      </c>
      <c r="O451" s="39">
        <f t="shared" si="819"/>
        <v>158.40675899999999</v>
      </c>
      <c r="P451" s="39">
        <f t="shared" si="819"/>
        <v>0</v>
      </c>
      <c r="Q451" s="39">
        <f t="shared" si="819"/>
        <v>323.51856600000002</v>
      </c>
      <c r="R451" s="39">
        <f t="shared" si="819"/>
        <v>159.24489</v>
      </c>
      <c r="S451" s="39">
        <f t="shared" si="819"/>
        <v>35.201501999999998</v>
      </c>
      <c r="T451" s="39">
        <f t="shared" si="819"/>
        <v>452.59073999999998</v>
      </c>
      <c r="U451" s="39">
        <f t="shared" si="819"/>
        <v>149.18731799999998</v>
      </c>
      <c r="V451" s="39">
        <f t="shared" si="819"/>
        <v>307.59407700000003</v>
      </c>
      <c r="W451" s="39">
        <f t="shared" si="819"/>
        <v>395.59783199999998</v>
      </c>
      <c r="X451" s="39">
        <f t="shared" si="819"/>
        <v>535.56570899999997</v>
      </c>
      <c r="Y451" s="39">
        <f t="shared" si="819"/>
        <v>21.791405999999998</v>
      </c>
      <c r="Z451" s="39">
        <f t="shared" si="819"/>
        <v>0</v>
      </c>
      <c r="AA451" s="39">
        <f t="shared" si="819"/>
        <v>6.7050479999999997</v>
      </c>
      <c r="AB451" s="39">
        <f t="shared" si="819"/>
        <v>0</v>
      </c>
      <c r="AC451" s="67"/>
      <c r="AD451" s="55"/>
    </row>
    <row r="452" spans="1:30" s="52" customFormat="1">
      <c r="A452" s="99" t="s">
        <v>633</v>
      </c>
      <c r="B452" s="75">
        <f>201151.47/2</f>
        <v>100575.735</v>
      </c>
      <c r="C452" s="198">
        <f t="shared" si="765"/>
        <v>8381.31</v>
      </c>
      <c r="D452" s="38"/>
      <c r="E452" s="38"/>
      <c r="F452" s="38">
        <v>0.1636</v>
      </c>
      <c r="G452" s="38"/>
      <c r="H452" s="38"/>
      <c r="I452" s="38"/>
      <c r="J452" s="38"/>
      <c r="K452" s="38">
        <v>0.11609999999999999</v>
      </c>
      <c r="L452" s="38"/>
      <c r="M452" s="38"/>
      <c r="N452" s="38">
        <v>0.51270000000000004</v>
      </c>
      <c r="O452" s="38">
        <v>5.2999999999999999E-2</v>
      </c>
      <c r="P452" s="38"/>
      <c r="Q452" s="38"/>
      <c r="R452" s="38"/>
      <c r="S452" s="38"/>
      <c r="T452" s="38"/>
      <c r="U452" s="38"/>
      <c r="V452" s="38">
        <v>0.15459999999999999</v>
      </c>
      <c r="W452" s="38"/>
      <c r="X452" s="38"/>
      <c r="Y452" s="38"/>
      <c r="Z452" s="5"/>
      <c r="AA452" s="5"/>
      <c r="AB452" s="5"/>
      <c r="AC452" s="67"/>
      <c r="AD452" s="55"/>
    </row>
    <row r="453" spans="1:30" s="52" customFormat="1">
      <c r="A453" s="100"/>
      <c r="B453" s="194"/>
      <c r="C453" s="198"/>
      <c r="D453" s="39">
        <f t="shared" ref="D453:AB453" si="820">$C452*D452</f>
        <v>0</v>
      </c>
      <c r="E453" s="39">
        <f t="shared" si="820"/>
        <v>0</v>
      </c>
      <c r="F453" s="39">
        <f t="shared" si="820"/>
        <v>1371.1823159999999</v>
      </c>
      <c r="G453" s="39">
        <f t="shared" si="820"/>
        <v>0</v>
      </c>
      <c r="H453" s="39">
        <f t="shared" si="820"/>
        <v>0</v>
      </c>
      <c r="I453" s="39">
        <f t="shared" si="820"/>
        <v>0</v>
      </c>
      <c r="J453" s="39">
        <f t="shared" si="820"/>
        <v>0</v>
      </c>
      <c r="K453" s="39">
        <f t="shared" si="820"/>
        <v>973.07009099999993</v>
      </c>
      <c r="L453" s="39">
        <f t="shared" si="820"/>
        <v>0</v>
      </c>
      <c r="M453" s="39">
        <f t="shared" si="820"/>
        <v>0</v>
      </c>
      <c r="N453" s="39">
        <f t="shared" si="820"/>
        <v>4297.0976369999998</v>
      </c>
      <c r="O453" s="39">
        <f t="shared" si="820"/>
        <v>444.20942999999994</v>
      </c>
      <c r="P453" s="39">
        <f t="shared" si="820"/>
        <v>0</v>
      </c>
      <c r="Q453" s="39">
        <f t="shared" si="820"/>
        <v>0</v>
      </c>
      <c r="R453" s="39">
        <f t="shared" si="820"/>
        <v>0</v>
      </c>
      <c r="S453" s="39">
        <f t="shared" si="820"/>
        <v>0</v>
      </c>
      <c r="T453" s="39">
        <f t="shared" si="820"/>
        <v>0</v>
      </c>
      <c r="U453" s="39">
        <f t="shared" si="820"/>
        <v>0</v>
      </c>
      <c r="V453" s="39">
        <f t="shared" si="820"/>
        <v>1295.7505259999998</v>
      </c>
      <c r="W453" s="39">
        <f t="shared" si="820"/>
        <v>0</v>
      </c>
      <c r="X453" s="39">
        <f t="shared" si="820"/>
        <v>0</v>
      </c>
      <c r="Y453" s="39">
        <f t="shared" si="820"/>
        <v>0</v>
      </c>
      <c r="Z453" s="39">
        <f t="shared" si="820"/>
        <v>0</v>
      </c>
      <c r="AA453" s="39">
        <f t="shared" si="820"/>
        <v>0</v>
      </c>
      <c r="AB453" s="39">
        <f t="shared" si="820"/>
        <v>0</v>
      </c>
      <c r="AC453" s="67"/>
      <c r="AD453" s="55"/>
    </row>
    <row r="454" spans="1:30" s="52" customFormat="1">
      <c r="A454" s="99" t="s">
        <v>629</v>
      </c>
      <c r="B454" s="75">
        <f>1526941.68/2</f>
        <v>763470.84</v>
      </c>
      <c r="C454" s="198">
        <f t="shared" si="765"/>
        <v>63622.57</v>
      </c>
      <c r="D454" s="38">
        <v>1.6500000000000001E-2</v>
      </c>
      <c r="E454" s="38">
        <v>0.1368</v>
      </c>
      <c r="F454" s="38">
        <v>5.7599999999999998E-2</v>
      </c>
      <c r="G454" s="38">
        <v>8.0399999999999999E-2</v>
      </c>
      <c r="H454" s="38">
        <v>4.1099999999999998E-2</v>
      </c>
      <c r="I454" s="38">
        <v>0.13389999999999999</v>
      </c>
      <c r="J454" s="38">
        <v>2.12E-2</v>
      </c>
      <c r="K454" s="38">
        <v>3.2500000000000001E-2</v>
      </c>
      <c r="L454" s="38">
        <v>1.7100000000000001E-2</v>
      </c>
      <c r="M454" s="38">
        <v>2.5999999999999999E-2</v>
      </c>
      <c r="N454" s="38">
        <v>0.13320000000000001</v>
      </c>
      <c r="O454" s="38">
        <v>1.89E-2</v>
      </c>
      <c r="P454" s="38">
        <v>0</v>
      </c>
      <c r="Q454" s="38">
        <v>3.8600000000000002E-2</v>
      </c>
      <c r="R454" s="38">
        <v>1.9E-2</v>
      </c>
      <c r="S454" s="38">
        <v>4.1999999999999997E-3</v>
      </c>
      <c r="T454" s="38">
        <v>5.3999999999999999E-2</v>
      </c>
      <c r="U454" s="38">
        <v>1.78E-2</v>
      </c>
      <c r="V454" s="38">
        <v>3.6700000000000003E-2</v>
      </c>
      <c r="W454" s="38">
        <v>4.7199999999999999E-2</v>
      </c>
      <c r="X454" s="38">
        <v>6.3899999999999998E-2</v>
      </c>
      <c r="Y454" s="38">
        <v>2.5999999999999999E-3</v>
      </c>
      <c r="Z454" s="5">
        <v>0</v>
      </c>
      <c r="AA454" s="5">
        <v>8.0000000000000004E-4</v>
      </c>
      <c r="AB454" s="5">
        <v>0</v>
      </c>
      <c r="AC454" s="67"/>
      <c r="AD454" s="55"/>
    </row>
    <row r="455" spans="1:30" s="52" customFormat="1">
      <c r="A455" s="100"/>
      <c r="B455" s="194"/>
      <c r="C455" s="198"/>
      <c r="D455" s="39">
        <f t="shared" ref="D455:AB455" si="821">$C454*D454</f>
        <v>1049.7724049999999</v>
      </c>
      <c r="E455" s="39">
        <f t="shared" si="821"/>
        <v>8703.5675759999995</v>
      </c>
      <c r="F455" s="39">
        <f t="shared" si="821"/>
        <v>3664.6600319999998</v>
      </c>
      <c r="G455" s="39">
        <f t="shared" si="821"/>
        <v>5115.2546279999997</v>
      </c>
      <c r="H455" s="39">
        <f t="shared" si="821"/>
        <v>2614.8876269999996</v>
      </c>
      <c r="I455" s="39">
        <f t="shared" si="821"/>
        <v>8519.0621229999997</v>
      </c>
      <c r="J455" s="39">
        <f t="shared" si="821"/>
        <v>1348.7984839999999</v>
      </c>
      <c r="K455" s="39">
        <f t="shared" si="821"/>
        <v>2067.7335250000001</v>
      </c>
      <c r="L455" s="39">
        <f t="shared" si="821"/>
        <v>1087.9459469999999</v>
      </c>
      <c r="M455" s="39">
        <f t="shared" si="821"/>
        <v>1654.1868199999999</v>
      </c>
      <c r="N455" s="39">
        <f t="shared" si="821"/>
        <v>8474.5263240000004</v>
      </c>
      <c r="O455" s="39">
        <f t="shared" si="821"/>
        <v>1202.4665729999999</v>
      </c>
      <c r="P455" s="39">
        <f t="shared" si="821"/>
        <v>0</v>
      </c>
      <c r="Q455" s="39">
        <f t="shared" si="821"/>
        <v>2455.8312020000003</v>
      </c>
      <c r="R455" s="39">
        <f t="shared" si="821"/>
        <v>1208.8288299999999</v>
      </c>
      <c r="S455" s="39">
        <f t="shared" si="821"/>
        <v>267.21479399999998</v>
      </c>
      <c r="T455" s="39">
        <f t="shared" si="821"/>
        <v>3435.6187799999998</v>
      </c>
      <c r="U455" s="39">
        <f t="shared" si="821"/>
        <v>1132.4817459999999</v>
      </c>
      <c r="V455" s="39">
        <f t="shared" si="821"/>
        <v>2334.9483190000001</v>
      </c>
      <c r="W455" s="39">
        <f t="shared" si="821"/>
        <v>3002.9853039999998</v>
      </c>
      <c r="X455" s="39">
        <f t="shared" si="821"/>
        <v>4065.482223</v>
      </c>
      <c r="Y455" s="39">
        <f t="shared" si="821"/>
        <v>165.41868199999999</v>
      </c>
      <c r="Z455" s="39">
        <f t="shared" si="821"/>
        <v>0</v>
      </c>
      <c r="AA455" s="39">
        <f t="shared" si="821"/>
        <v>50.898056000000004</v>
      </c>
      <c r="AB455" s="39">
        <f t="shared" si="821"/>
        <v>0</v>
      </c>
      <c r="AC455" s="67"/>
      <c r="AD455" s="55"/>
    </row>
    <row r="456" spans="1:30" s="52" customFormat="1">
      <c r="A456" s="99" t="s">
        <v>632</v>
      </c>
      <c r="B456" s="75">
        <f>1526941.68/2</f>
        <v>763470.84</v>
      </c>
      <c r="C456" s="198">
        <f t="shared" si="765"/>
        <v>63622.57</v>
      </c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>
        <v>0.92279999999999995</v>
      </c>
      <c r="O456" s="38"/>
      <c r="P456" s="38"/>
      <c r="Q456" s="38"/>
      <c r="R456" s="38"/>
      <c r="S456" s="38"/>
      <c r="T456" s="38"/>
      <c r="U456" s="38"/>
      <c r="V456" s="38">
        <v>7.7200000000000005E-2</v>
      </c>
      <c r="W456" s="38"/>
      <c r="X456" s="38"/>
      <c r="Y456" s="38"/>
      <c r="Z456" s="40"/>
      <c r="AA456" s="40"/>
      <c r="AB456" s="40"/>
      <c r="AC456" s="67"/>
      <c r="AD456" s="55"/>
    </row>
    <row r="457" spans="1:30" s="52" customFormat="1">
      <c r="A457" s="100"/>
      <c r="B457" s="194"/>
      <c r="C457" s="198"/>
      <c r="D457" s="39">
        <f t="shared" ref="D457:AB457" si="822">$C456*D456</f>
        <v>0</v>
      </c>
      <c r="E457" s="39">
        <f t="shared" si="822"/>
        <v>0</v>
      </c>
      <c r="F457" s="39">
        <f t="shared" si="822"/>
        <v>0</v>
      </c>
      <c r="G457" s="39">
        <f t="shared" si="822"/>
        <v>0</v>
      </c>
      <c r="H457" s="39">
        <f t="shared" si="822"/>
        <v>0</v>
      </c>
      <c r="I457" s="39">
        <f t="shared" si="822"/>
        <v>0</v>
      </c>
      <c r="J457" s="39">
        <f t="shared" si="822"/>
        <v>0</v>
      </c>
      <c r="K457" s="39">
        <f t="shared" si="822"/>
        <v>0</v>
      </c>
      <c r="L457" s="39">
        <f t="shared" si="822"/>
        <v>0</v>
      </c>
      <c r="M457" s="39">
        <f t="shared" si="822"/>
        <v>0</v>
      </c>
      <c r="N457" s="39">
        <f t="shared" si="822"/>
        <v>58710.907595999997</v>
      </c>
      <c r="O457" s="39">
        <f t="shared" si="822"/>
        <v>0</v>
      </c>
      <c r="P457" s="39">
        <f t="shared" si="822"/>
        <v>0</v>
      </c>
      <c r="Q457" s="39">
        <f t="shared" si="822"/>
        <v>0</v>
      </c>
      <c r="R457" s="39">
        <f t="shared" si="822"/>
        <v>0</v>
      </c>
      <c r="S457" s="39">
        <f t="shared" si="822"/>
        <v>0</v>
      </c>
      <c r="T457" s="39">
        <f t="shared" si="822"/>
        <v>0</v>
      </c>
      <c r="U457" s="39">
        <f t="shared" si="822"/>
        <v>0</v>
      </c>
      <c r="V457" s="39">
        <f t="shared" si="822"/>
        <v>4911.6624040000006</v>
      </c>
      <c r="W457" s="39">
        <f t="shared" si="822"/>
        <v>0</v>
      </c>
      <c r="X457" s="39">
        <f t="shared" si="822"/>
        <v>0</v>
      </c>
      <c r="Y457" s="39">
        <f t="shared" si="822"/>
        <v>0</v>
      </c>
      <c r="Z457" s="39">
        <f t="shared" si="822"/>
        <v>0</v>
      </c>
      <c r="AA457" s="39">
        <f t="shared" si="822"/>
        <v>0</v>
      </c>
      <c r="AB457" s="39">
        <f t="shared" si="822"/>
        <v>0</v>
      </c>
      <c r="AC457" s="67"/>
      <c r="AD457" s="55"/>
    </row>
    <row r="458" spans="1:30" s="52" customFormat="1">
      <c r="A458" s="99" t="s">
        <v>631</v>
      </c>
      <c r="B458" s="75">
        <v>230096.47</v>
      </c>
      <c r="C458" s="198">
        <f t="shared" si="765"/>
        <v>19174.71</v>
      </c>
      <c r="D458" s="38">
        <v>1.5900000000000001E-2</v>
      </c>
      <c r="E458" s="38"/>
      <c r="F458" s="38">
        <v>8.8499999999999995E-2</v>
      </c>
      <c r="G458" s="38">
        <v>5.5399999999999998E-2</v>
      </c>
      <c r="H458" s="38">
        <v>0.1079</v>
      </c>
      <c r="I458" s="38">
        <v>1.8599999999999998E-2</v>
      </c>
      <c r="J458" s="38">
        <v>2.0999999999999999E-3</v>
      </c>
      <c r="K458" s="38">
        <v>1.1599999999999999E-2</v>
      </c>
      <c r="L458" s="38">
        <v>1.1599999999999999E-2</v>
      </c>
      <c r="M458" s="38">
        <v>3.6799999999999999E-2</v>
      </c>
      <c r="N458" s="38">
        <v>0.18990000000000001</v>
      </c>
      <c r="O458" s="38"/>
      <c r="P458" s="38">
        <v>2.2000000000000001E-3</v>
      </c>
      <c r="Q458" s="38">
        <v>4.53E-2</v>
      </c>
      <c r="R458" s="38">
        <v>1.7299999999999999E-2</v>
      </c>
      <c r="S458" s="38">
        <v>6.7999999999999996E-3</v>
      </c>
      <c r="T458" s="38">
        <v>6.9500000000000006E-2</v>
      </c>
      <c r="U458" s="38">
        <v>4.7500000000000001E-2</v>
      </c>
      <c r="V458" s="38">
        <v>9.69E-2</v>
      </c>
      <c r="W458" s="38">
        <v>9.7799999999999998E-2</v>
      </c>
      <c r="X458" s="38">
        <v>7.2800000000000004E-2</v>
      </c>
      <c r="Y458" s="38">
        <v>2.8999999999999998E-3</v>
      </c>
      <c r="Z458" s="40">
        <v>2.7000000000000001E-3</v>
      </c>
      <c r="AA458" s="40"/>
      <c r="AB458" s="40"/>
      <c r="AC458" s="67"/>
      <c r="AD458" s="55"/>
    </row>
    <row r="459" spans="1:30" s="52" customFormat="1">
      <c r="A459" s="100"/>
      <c r="B459" s="194"/>
      <c r="C459" s="198"/>
      <c r="D459" s="39">
        <f t="shared" ref="D459:AB459" si="823">$C458*D458</f>
        <v>304.87788899999998</v>
      </c>
      <c r="E459" s="39">
        <f t="shared" si="823"/>
        <v>0</v>
      </c>
      <c r="F459" s="39">
        <f t="shared" si="823"/>
        <v>1696.9618349999998</v>
      </c>
      <c r="G459" s="39">
        <f t="shared" si="823"/>
        <v>1062.2789339999999</v>
      </c>
      <c r="H459" s="39">
        <f t="shared" si="823"/>
        <v>2068.9512089999998</v>
      </c>
      <c r="I459" s="39">
        <f t="shared" si="823"/>
        <v>356.64960599999995</v>
      </c>
      <c r="J459" s="39">
        <f t="shared" si="823"/>
        <v>40.266890999999994</v>
      </c>
      <c r="K459" s="39">
        <f t="shared" si="823"/>
        <v>222.42663599999997</v>
      </c>
      <c r="L459" s="39">
        <f t="shared" si="823"/>
        <v>222.42663599999997</v>
      </c>
      <c r="M459" s="39">
        <f t="shared" si="823"/>
        <v>705.62932799999999</v>
      </c>
      <c r="N459" s="39">
        <f t="shared" si="823"/>
        <v>3641.2774290000002</v>
      </c>
      <c r="O459" s="39">
        <f t="shared" si="823"/>
        <v>0</v>
      </c>
      <c r="P459" s="39">
        <f t="shared" si="823"/>
        <v>42.184362</v>
      </c>
      <c r="Q459" s="39">
        <f t="shared" si="823"/>
        <v>868.61436299999991</v>
      </c>
      <c r="R459" s="39">
        <f t="shared" si="823"/>
        <v>331.72248299999995</v>
      </c>
      <c r="S459" s="39">
        <f t="shared" si="823"/>
        <v>130.38802799999999</v>
      </c>
      <c r="T459" s="39">
        <f t="shared" si="823"/>
        <v>1332.642345</v>
      </c>
      <c r="U459" s="39">
        <f t="shared" si="823"/>
        <v>910.79872499999999</v>
      </c>
      <c r="V459" s="39">
        <f t="shared" si="823"/>
        <v>1858.029399</v>
      </c>
      <c r="W459" s="39">
        <f t="shared" si="823"/>
        <v>1875.2866379999998</v>
      </c>
      <c r="X459" s="39">
        <f t="shared" si="823"/>
        <v>1395.9188879999999</v>
      </c>
      <c r="Y459" s="39">
        <f t="shared" si="823"/>
        <v>55.606658999999993</v>
      </c>
      <c r="Z459" s="39">
        <f t="shared" si="823"/>
        <v>51.771717000000002</v>
      </c>
      <c r="AA459" s="39">
        <f t="shared" si="823"/>
        <v>0</v>
      </c>
      <c r="AB459" s="39">
        <f t="shared" si="823"/>
        <v>0</v>
      </c>
      <c r="AC459" s="67"/>
      <c r="AD459" s="55"/>
    </row>
    <row r="460" spans="1:30" s="52" customFormat="1">
      <c r="A460" s="16" t="s">
        <v>50</v>
      </c>
      <c r="B460" s="84">
        <f>SUM(B220:B458)</f>
        <v>319349803.2100001</v>
      </c>
      <c r="C460" s="84">
        <f>SUM(C220:C458)</f>
        <v>26612483.680000018</v>
      </c>
      <c r="D460" s="9">
        <f>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+D449+D451+D453+D455+D457+D459</f>
        <v>168937.30431799995</v>
      </c>
      <c r="E460" s="9">
        <f t="shared" ref="E460:AB460" si="824">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+E449+E451+E453+E455+E457+E459</f>
        <v>1738494.7730800004</v>
      </c>
      <c r="F460" s="9">
        <f t="shared" si="824"/>
        <v>2031520.6108249999</v>
      </c>
      <c r="G460" s="9">
        <f t="shared" si="824"/>
        <v>801365.00879999984</v>
      </c>
      <c r="H460" s="9">
        <f t="shared" si="824"/>
        <v>1100232.9864870002</v>
      </c>
      <c r="I460" s="9">
        <f t="shared" si="824"/>
        <v>1332851.0310709996</v>
      </c>
      <c r="J460" s="9">
        <f t="shared" si="824"/>
        <v>211087.66449099997</v>
      </c>
      <c r="K460" s="9">
        <f t="shared" si="824"/>
        <v>337802.4647350001</v>
      </c>
      <c r="L460" s="9">
        <f t="shared" si="824"/>
        <v>184174.82591700004</v>
      </c>
      <c r="M460" s="9">
        <f t="shared" si="824"/>
        <v>273527.42387399997</v>
      </c>
      <c r="N460" s="9">
        <f t="shared" si="824"/>
        <v>13789042.127226992</v>
      </c>
      <c r="O460" s="9">
        <f t="shared" si="824"/>
        <v>377940.93774499994</v>
      </c>
      <c r="P460" s="9">
        <f t="shared" si="824"/>
        <v>440.375158</v>
      </c>
      <c r="Q460" s="9">
        <f t="shared" si="824"/>
        <v>388711.32673799992</v>
      </c>
      <c r="R460" s="9">
        <f t="shared" si="824"/>
        <v>197495.02051300002</v>
      </c>
      <c r="S460" s="9">
        <f t="shared" si="824"/>
        <v>42646.404041999995</v>
      </c>
      <c r="T460" s="9">
        <f t="shared" si="824"/>
        <v>554624.969882</v>
      </c>
      <c r="U460" s="9">
        <f t="shared" si="824"/>
        <v>178045.974155</v>
      </c>
      <c r="V460" s="9">
        <f t="shared" si="824"/>
        <v>1745449.2213839993</v>
      </c>
      <c r="W460" s="9">
        <f t="shared" si="824"/>
        <v>477982.43408699991</v>
      </c>
      <c r="X460" s="9">
        <f t="shared" si="824"/>
        <v>645828.97497899993</v>
      </c>
      <c r="Y460" s="9">
        <f t="shared" si="824"/>
        <v>25929.283969</v>
      </c>
      <c r="Z460" s="9">
        <f t="shared" si="824"/>
        <v>391.40504300000003</v>
      </c>
      <c r="AA460" s="9">
        <f t="shared" si="824"/>
        <v>7961.13148</v>
      </c>
      <c r="AB460" s="9">
        <f t="shared" si="824"/>
        <v>0</v>
      </c>
      <c r="AC460" s="67"/>
      <c r="AD460" s="55"/>
    </row>
    <row r="461" spans="1:30" s="52" customFormat="1">
      <c r="A461" s="34"/>
      <c r="B461" s="84">
        <f>B460-B462</f>
        <v>316236717.43000013</v>
      </c>
      <c r="C461" s="84">
        <f>C460-C462</f>
        <v>26353059.860000018</v>
      </c>
      <c r="D461" s="2" t="s">
        <v>90</v>
      </c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22"/>
      <c r="U461" s="22"/>
      <c r="V461" s="22"/>
      <c r="W461" s="22"/>
      <c r="X461" s="22"/>
      <c r="Y461" s="22"/>
      <c r="Z461" s="22"/>
      <c r="AA461" s="22"/>
      <c r="AB461" s="22"/>
      <c r="AC461" s="67"/>
      <c r="AD461" s="55"/>
    </row>
    <row r="462" spans="1:30" s="52" customFormat="1">
      <c r="A462" s="23"/>
      <c r="B462" s="195">
        <v>3113085.78</v>
      </c>
      <c r="C462" s="195">
        <v>259423.82</v>
      </c>
      <c r="D462" s="2" t="s">
        <v>634</v>
      </c>
      <c r="E462" s="25"/>
      <c r="F462" s="15"/>
      <c r="G462" s="14"/>
      <c r="H462" s="15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67"/>
      <c r="AD462" s="55"/>
    </row>
    <row r="463" spans="1:30" s="52" customFormat="1">
      <c r="A463" s="196"/>
      <c r="B463" s="24"/>
      <c r="C463" s="30"/>
      <c r="D463" s="153"/>
      <c r="E463" s="25"/>
      <c r="F463" s="15"/>
      <c r="G463" s="14"/>
      <c r="H463" s="15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67"/>
      <c r="AD463" s="55"/>
    </row>
    <row r="464" spans="1:30" s="52" customFormat="1">
      <c r="A464" s="34"/>
      <c r="B464" s="9"/>
      <c r="C464" s="166"/>
      <c r="D464" s="22"/>
      <c r="E464" s="22"/>
      <c r="F464" s="15"/>
      <c r="G464" s="15"/>
      <c r="H464" s="15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67"/>
      <c r="AD464" s="55"/>
    </row>
    <row r="465" spans="1:30" s="52" customFormat="1" ht="13.8" thickBot="1">
      <c r="A465" s="80" t="s">
        <v>91</v>
      </c>
      <c r="B465" s="127"/>
      <c r="C465" s="159"/>
      <c r="D465" s="127"/>
      <c r="E465" s="1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67"/>
      <c r="AD465" s="55"/>
    </row>
    <row r="466" spans="1:30" s="52" customFormat="1" ht="13.8" thickBot="1">
      <c r="A466" s="113" t="s">
        <v>1</v>
      </c>
      <c r="B466" s="114" t="s">
        <v>2</v>
      </c>
      <c r="C466" s="160" t="s">
        <v>3</v>
      </c>
      <c r="D466" s="222" t="s">
        <v>4</v>
      </c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123"/>
      <c r="AA466" s="123"/>
      <c r="AB466" s="123"/>
      <c r="AC466" s="67"/>
      <c r="AD466" s="55"/>
    </row>
    <row r="467" spans="1:30" s="52" customFormat="1">
      <c r="A467" s="115" t="s">
        <v>5</v>
      </c>
      <c r="B467" s="116" t="s">
        <v>6</v>
      </c>
      <c r="C467" s="161" t="s">
        <v>6</v>
      </c>
      <c r="D467" s="117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6" t="s">
        <v>7</v>
      </c>
      <c r="AA467" s="116"/>
      <c r="AB467" s="116"/>
      <c r="AC467" s="67"/>
      <c r="AD467" s="55"/>
    </row>
    <row r="468" spans="1:30" s="52" customFormat="1">
      <c r="A468" s="115" t="s">
        <v>8</v>
      </c>
      <c r="B468" s="116" t="s">
        <v>9</v>
      </c>
      <c r="C468" s="161" t="s">
        <v>9</v>
      </c>
      <c r="D468" s="120" t="s">
        <v>10</v>
      </c>
      <c r="E468" s="116" t="s">
        <v>11</v>
      </c>
      <c r="F468" s="116" t="s">
        <v>12</v>
      </c>
      <c r="G468" s="116" t="s">
        <v>13</v>
      </c>
      <c r="H468" s="116" t="s">
        <v>14</v>
      </c>
      <c r="I468" s="116" t="s">
        <v>15</v>
      </c>
      <c r="J468" s="116" t="s">
        <v>16</v>
      </c>
      <c r="K468" s="116" t="s">
        <v>17</v>
      </c>
      <c r="L468" s="116" t="s">
        <v>18</v>
      </c>
      <c r="M468" s="116" t="s">
        <v>19</v>
      </c>
      <c r="N468" s="116" t="s">
        <v>20</v>
      </c>
      <c r="O468" s="116" t="s">
        <v>175</v>
      </c>
      <c r="P468" s="116" t="s">
        <v>21</v>
      </c>
      <c r="Q468" s="116" t="s">
        <v>22</v>
      </c>
      <c r="R468" s="116" t="s">
        <v>23</v>
      </c>
      <c r="S468" s="116" t="s">
        <v>24</v>
      </c>
      <c r="T468" s="116" t="s">
        <v>25</v>
      </c>
      <c r="U468" s="116" t="s">
        <v>26</v>
      </c>
      <c r="V468" s="116" t="s">
        <v>27</v>
      </c>
      <c r="W468" s="116" t="s">
        <v>28</v>
      </c>
      <c r="X468" s="116" t="s">
        <v>29</v>
      </c>
      <c r="Y468" s="116" t="s">
        <v>30</v>
      </c>
      <c r="Z468" s="116" t="s">
        <v>31</v>
      </c>
      <c r="AA468" s="116" t="s">
        <v>493</v>
      </c>
      <c r="AB468" s="116" t="s">
        <v>476</v>
      </c>
      <c r="AC468" s="67"/>
      <c r="AD468" s="55"/>
    </row>
    <row r="469" spans="1:30" s="52" customFormat="1">
      <c r="A469" s="115"/>
      <c r="B469" s="118"/>
      <c r="C469" s="199" t="s">
        <v>635</v>
      </c>
      <c r="D469" s="121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67"/>
      <c r="AD469" s="55"/>
    </row>
    <row r="470" spans="1:30" s="52" customFormat="1">
      <c r="A470" s="96" t="s">
        <v>92</v>
      </c>
      <c r="B470" s="200">
        <v>1554041</v>
      </c>
      <c r="C470" s="165">
        <f>ROUND(B470/12,2)</f>
        <v>129503.42</v>
      </c>
      <c r="D470" s="5">
        <v>1.3599999999999999E-2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>
        <v>0.47760000000000002</v>
      </c>
      <c r="R470" s="5"/>
      <c r="S470" s="5"/>
      <c r="T470" s="5"/>
      <c r="U470" s="5"/>
      <c r="V470" s="5"/>
      <c r="W470" s="5"/>
      <c r="X470" s="5">
        <v>0.50880000000000003</v>
      </c>
      <c r="Y470" s="5"/>
      <c r="Z470" s="5"/>
      <c r="AA470" s="5"/>
      <c r="AB470" s="5"/>
      <c r="AC470" s="67"/>
      <c r="AD470" s="55"/>
    </row>
    <row r="471" spans="1:30" s="52" customFormat="1">
      <c r="A471" s="97"/>
      <c r="B471" s="74"/>
      <c r="C471" s="165"/>
      <c r="D471" s="6">
        <f t="shared" ref="D471" si="825">$C470*D470</f>
        <v>1761.2465119999999</v>
      </c>
      <c r="E471" s="6">
        <f t="shared" ref="E471" si="826">$C470*E470</f>
        <v>0</v>
      </c>
      <c r="F471" s="6">
        <f t="shared" ref="F471:AB471" si="827">$C470*F470</f>
        <v>0</v>
      </c>
      <c r="G471" s="6">
        <f t="shared" si="827"/>
        <v>0</v>
      </c>
      <c r="H471" s="6">
        <f t="shared" si="827"/>
        <v>0</v>
      </c>
      <c r="I471" s="6">
        <f t="shared" si="827"/>
        <v>0</v>
      </c>
      <c r="J471" s="6">
        <f t="shared" si="827"/>
        <v>0</v>
      </c>
      <c r="K471" s="6">
        <f t="shared" si="827"/>
        <v>0</v>
      </c>
      <c r="L471" s="6">
        <f t="shared" si="827"/>
        <v>0</v>
      </c>
      <c r="M471" s="6">
        <f t="shared" si="827"/>
        <v>0</v>
      </c>
      <c r="N471" s="6">
        <f t="shared" si="827"/>
        <v>0</v>
      </c>
      <c r="O471" s="6">
        <f t="shared" si="827"/>
        <v>0</v>
      </c>
      <c r="P471" s="6">
        <f t="shared" si="827"/>
        <v>0</v>
      </c>
      <c r="Q471" s="6">
        <f t="shared" si="827"/>
        <v>61850.833392</v>
      </c>
      <c r="R471" s="6">
        <f t="shared" si="827"/>
        <v>0</v>
      </c>
      <c r="S471" s="6">
        <f t="shared" si="827"/>
        <v>0</v>
      </c>
      <c r="T471" s="6">
        <f t="shared" si="827"/>
        <v>0</v>
      </c>
      <c r="U471" s="6">
        <f t="shared" si="827"/>
        <v>0</v>
      </c>
      <c r="V471" s="6">
        <f t="shared" si="827"/>
        <v>0</v>
      </c>
      <c r="W471" s="6">
        <f t="shared" si="827"/>
        <v>0</v>
      </c>
      <c r="X471" s="6">
        <f t="shared" si="827"/>
        <v>65891.340096</v>
      </c>
      <c r="Y471" s="6">
        <f t="shared" si="827"/>
        <v>0</v>
      </c>
      <c r="Z471" s="6">
        <f t="shared" si="827"/>
        <v>0</v>
      </c>
      <c r="AA471" s="6">
        <f t="shared" si="827"/>
        <v>0</v>
      </c>
      <c r="AB471" s="6">
        <f t="shared" si="827"/>
        <v>0</v>
      </c>
      <c r="AC471" s="67"/>
      <c r="AD471" s="55"/>
    </row>
    <row r="472" spans="1:30" s="52" customFormat="1">
      <c r="A472" s="96" t="s">
        <v>93</v>
      </c>
      <c r="B472" s="201">
        <v>637037</v>
      </c>
      <c r="C472" s="165">
        <f t="shared" ref="C472:C534" si="828">ROUND(B472/12,2)</f>
        <v>53086.42</v>
      </c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>
        <v>0.5111</v>
      </c>
      <c r="R472" s="5"/>
      <c r="S472" s="5"/>
      <c r="T472" s="5"/>
      <c r="U472" s="5"/>
      <c r="V472" s="5"/>
      <c r="W472" s="5"/>
      <c r="X472" s="5">
        <v>0.45960000000000001</v>
      </c>
      <c r="Y472" s="5">
        <v>2.93E-2</v>
      </c>
      <c r="Z472" s="5"/>
      <c r="AA472" s="5"/>
      <c r="AB472" s="5"/>
      <c r="AC472" s="67"/>
      <c r="AD472" s="55"/>
    </row>
    <row r="473" spans="1:30" s="52" customFormat="1">
      <c r="A473" s="97"/>
      <c r="B473" s="74"/>
      <c r="C473" s="165"/>
      <c r="D473" s="6">
        <f t="shared" ref="D473" si="829">$C472*D472</f>
        <v>0</v>
      </c>
      <c r="E473" s="6">
        <f t="shared" ref="E473" si="830">$C472*E472</f>
        <v>0</v>
      </c>
      <c r="F473" s="6">
        <f t="shared" ref="F473:AB473" si="831">$C472*F472</f>
        <v>0</v>
      </c>
      <c r="G473" s="6">
        <f t="shared" si="831"/>
        <v>0</v>
      </c>
      <c r="H473" s="6">
        <f t="shared" si="831"/>
        <v>0</v>
      </c>
      <c r="I473" s="6">
        <f t="shared" si="831"/>
        <v>0</v>
      </c>
      <c r="J473" s="6">
        <f t="shared" si="831"/>
        <v>0</v>
      </c>
      <c r="K473" s="6">
        <f t="shared" si="831"/>
        <v>0</v>
      </c>
      <c r="L473" s="6">
        <f t="shared" si="831"/>
        <v>0</v>
      </c>
      <c r="M473" s="6">
        <f t="shared" si="831"/>
        <v>0</v>
      </c>
      <c r="N473" s="6">
        <f t="shared" si="831"/>
        <v>0</v>
      </c>
      <c r="O473" s="6">
        <f t="shared" si="831"/>
        <v>0</v>
      </c>
      <c r="P473" s="6">
        <f t="shared" si="831"/>
        <v>0</v>
      </c>
      <c r="Q473" s="6">
        <f t="shared" si="831"/>
        <v>27132.469261999999</v>
      </c>
      <c r="R473" s="6">
        <f t="shared" si="831"/>
        <v>0</v>
      </c>
      <c r="S473" s="6">
        <f t="shared" si="831"/>
        <v>0</v>
      </c>
      <c r="T473" s="6">
        <f t="shared" si="831"/>
        <v>0</v>
      </c>
      <c r="U473" s="6">
        <f t="shared" si="831"/>
        <v>0</v>
      </c>
      <c r="V473" s="6">
        <f t="shared" si="831"/>
        <v>0</v>
      </c>
      <c r="W473" s="6">
        <f t="shared" si="831"/>
        <v>0</v>
      </c>
      <c r="X473" s="6">
        <f t="shared" si="831"/>
        <v>24398.518631999999</v>
      </c>
      <c r="Y473" s="6">
        <f t="shared" si="831"/>
        <v>1555.432106</v>
      </c>
      <c r="Z473" s="6">
        <f t="shared" si="831"/>
        <v>0</v>
      </c>
      <c r="AA473" s="6">
        <f t="shared" si="831"/>
        <v>0</v>
      </c>
      <c r="AB473" s="6">
        <f t="shared" si="831"/>
        <v>0</v>
      </c>
      <c r="AC473" s="67"/>
      <c r="AD473" s="55"/>
    </row>
    <row r="474" spans="1:30" s="52" customFormat="1">
      <c r="A474" s="96" t="s">
        <v>94</v>
      </c>
      <c r="B474" s="201">
        <v>6824688</v>
      </c>
      <c r="C474" s="165">
        <f t="shared" si="828"/>
        <v>568724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0.73450000000000004</v>
      </c>
      <c r="R474" s="5"/>
      <c r="S474" s="5"/>
      <c r="T474" s="5"/>
      <c r="U474" s="5"/>
      <c r="V474" s="5"/>
      <c r="W474" s="5"/>
      <c r="X474" s="5">
        <v>0.21779999999999999</v>
      </c>
      <c r="Y474" s="5">
        <v>4.7699999999999999E-2</v>
      </c>
      <c r="Z474" s="5"/>
      <c r="AA474" s="5"/>
      <c r="AB474" s="5"/>
      <c r="AC474" s="67"/>
      <c r="AD474" s="55"/>
    </row>
    <row r="475" spans="1:30" s="52" customFormat="1">
      <c r="A475" s="97"/>
      <c r="B475" s="74"/>
      <c r="C475" s="165"/>
      <c r="D475" s="6">
        <f t="shared" ref="D475" si="832">$C474*D474</f>
        <v>0</v>
      </c>
      <c r="E475" s="6">
        <f t="shared" ref="E475" si="833">$C474*E474</f>
        <v>0</v>
      </c>
      <c r="F475" s="6">
        <f t="shared" ref="F475:AB475" si="834">$C474*F474</f>
        <v>0</v>
      </c>
      <c r="G475" s="6">
        <f t="shared" si="834"/>
        <v>0</v>
      </c>
      <c r="H475" s="6">
        <f t="shared" si="834"/>
        <v>0</v>
      </c>
      <c r="I475" s="6">
        <f t="shared" si="834"/>
        <v>0</v>
      </c>
      <c r="J475" s="6">
        <f t="shared" si="834"/>
        <v>0</v>
      </c>
      <c r="K475" s="6">
        <f t="shared" si="834"/>
        <v>0</v>
      </c>
      <c r="L475" s="6">
        <f t="shared" si="834"/>
        <v>0</v>
      </c>
      <c r="M475" s="6">
        <f t="shared" si="834"/>
        <v>0</v>
      </c>
      <c r="N475" s="6">
        <f t="shared" si="834"/>
        <v>0</v>
      </c>
      <c r="O475" s="6">
        <f t="shared" si="834"/>
        <v>0</v>
      </c>
      <c r="P475" s="6">
        <f t="shared" si="834"/>
        <v>0</v>
      </c>
      <c r="Q475" s="6">
        <f t="shared" si="834"/>
        <v>417727.77800000005</v>
      </c>
      <c r="R475" s="6">
        <f t="shared" si="834"/>
        <v>0</v>
      </c>
      <c r="S475" s="6">
        <f t="shared" si="834"/>
        <v>0</v>
      </c>
      <c r="T475" s="6">
        <f t="shared" si="834"/>
        <v>0</v>
      </c>
      <c r="U475" s="6">
        <f t="shared" si="834"/>
        <v>0</v>
      </c>
      <c r="V475" s="6">
        <f t="shared" si="834"/>
        <v>0</v>
      </c>
      <c r="W475" s="6">
        <f t="shared" si="834"/>
        <v>0</v>
      </c>
      <c r="X475" s="6">
        <f t="shared" si="834"/>
        <v>123868.08719999999</v>
      </c>
      <c r="Y475" s="6">
        <f t="shared" si="834"/>
        <v>27128.1348</v>
      </c>
      <c r="Z475" s="6">
        <f t="shared" si="834"/>
        <v>0</v>
      </c>
      <c r="AA475" s="6">
        <f t="shared" si="834"/>
        <v>0</v>
      </c>
      <c r="AB475" s="6">
        <f t="shared" si="834"/>
        <v>0</v>
      </c>
      <c r="AC475" s="67"/>
      <c r="AD475" s="55"/>
    </row>
    <row r="476" spans="1:30" s="52" customFormat="1">
      <c r="A476" s="96" t="s">
        <v>95</v>
      </c>
      <c r="B476" s="201">
        <v>1727382</v>
      </c>
      <c r="C476" s="165">
        <f t="shared" si="828"/>
        <v>143948.5</v>
      </c>
      <c r="D476" s="5">
        <v>0.47010000000000002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>
        <v>7.0400000000000004E-2</v>
      </c>
      <c r="R476" s="5"/>
      <c r="S476" s="5">
        <v>2.8E-3</v>
      </c>
      <c r="T476" s="5">
        <v>0.2336</v>
      </c>
      <c r="U476" s="5"/>
      <c r="V476" s="5"/>
      <c r="W476" s="5"/>
      <c r="X476" s="5">
        <v>0.22309999999999999</v>
      </c>
      <c r="Y476" s="5"/>
      <c r="Z476" s="5"/>
      <c r="AA476" s="5"/>
      <c r="AB476" s="5"/>
      <c r="AC476" s="67"/>
      <c r="AD476" s="55"/>
    </row>
    <row r="477" spans="1:30" s="52" customFormat="1">
      <c r="A477" s="97"/>
      <c r="B477" s="74"/>
      <c r="C477" s="165"/>
      <c r="D477" s="6">
        <f t="shared" ref="D477" si="835">$C476*D476</f>
        <v>67670.18985000001</v>
      </c>
      <c r="E477" s="6">
        <f t="shared" ref="E477" si="836">$C476*E476</f>
        <v>0</v>
      </c>
      <c r="F477" s="6">
        <f t="shared" ref="F477:AB477" si="837">$C476*F476</f>
        <v>0</v>
      </c>
      <c r="G477" s="6">
        <f t="shared" si="837"/>
        <v>0</v>
      </c>
      <c r="H477" s="6">
        <f t="shared" si="837"/>
        <v>0</v>
      </c>
      <c r="I477" s="6">
        <f t="shared" si="837"/>
        <v>0</v>
      </c>
      <c r="J477" s="6">
        <f t="shared" si="837"/>
        <v>0</v>
      </c>
      <c r="K477" s="6">
        <f t="shared" si="837"/>
        <v>0</v>
      </c>
      <c r="L477" s="6">
        <f t="shared" si="837"/>
        <v>0</v>
      </c>
      <c r="M477" s="6">
        <f t="shared" si="837"/>
        <v>0</v>
      </c>
      <c r="N477" s="6">
        <f t="shared" si="837"/>
        <v>0</v>
      </c>
      <c r="O477" s="6">
        <f t="shared" si="837"/>
        <v>0</v>
      </c>
      <c r="P477" s="6">
        <f t="shared" si="837"/>
        <v>0</v>
      </c>
      <c r="Q477" s="6">
        <f t="shared" si="837"/>
        <v>10133.974400000001</v>
      </c>
      <c r="R477" s="6">
        <f t="shared" si="837"/>
        <v>0</v>
      </c>
      <c r="S477" s="6">
        <f t="shared" si="837"/>
        <v>403.05579999999998</v>
      </c>
      <c r="T477" s="6">
        <f t="shared" si="837"/>
        <v>33626.369599999998</v>
      </c>
      <c r="U477" s="6">
        <f t="shared" si="837"/>
        <v>0</v>
      </c>
      <c r="V477" s="6">
        <f t="shared" si="837"/>
        <v>0</v>
      </c>
      <c r="W477" s="6">
        <f t="shared" si="837"/>
        <v>0</v>
      </c>
      <c r="X477" s="6">
        <f t="shared" si="837"/>
        <v>32114.910349999998</v>
      </c>
      <c r="Y477" s="6">
        <f t="shared" si="837"/>
        <v>0</v>
      </c>
      <c r="Z477" s="6">
        <f t="shared" si="837"/>
        <v>0</v>
      </c>
      <c r="AA477" s="6">
        <f t="shared" si="837"/>
        <v>0</v>
      </c>
      <c r="AB477" s="6">
        <f t="shared" si="837"/>
        <v>0</v>
      </c>
      <c r="AC477" s="67"/>
      <c r="AD477" s="55"/>
    </row>
    <row r="478" spans="1:30" s="52" customFormat="1">
      <c r="A478" s="96" t="s">
        <v>96</v>
      </c>
      <c r="B478" s="29">
        <f>2207963/2</f>
        <v>1103981.5</v>
      </c>
      <c r="C478" s="165">
        <f t="shared" si="828"/>
        <v>91998.46</v>
      </c>
      <c r="D478" s="38">
        <v>1.6500000000000001E-2</v>
      </c>
      <c r="E478" s="38">
        <v>0.1368</v>
      </c>
      <c r="F478" s="38">
        <v>5.7599999999999998E-2</v>
      </c>
      <c r="G478" s="38">
        <v>8.0399999999999999E-2</v>
      </c>
      <c r="H478" s="38">
        <v>4.1099999999999998E-2</v>
      </c>
      <c r="I478" s="38">
        <v>0.13389999999999999</v>
      </c>
      <c r="J478" s="38">
        <v>2.12E-2</v>
      </c>
      <c r="K478" s="38">
        <v>3.2500000000000001E-2</v>
      </c>
      <c r="L478" s="38">
        <v>1.7100000000000001E-2</v>
      </c>
      <c r="M478" s="38">
        <v>2.5999999999999999E-2</v>
      </c>
      <c r="N478" s="38">
        <v>0.13320000000000001</v>
      </c>
      <c r="O478" s="38">
        <v>1.89E-2</v>
      </c>
      <c r="P478" s="38">
        <v>0</v>
      </c>
      <c r="Q478" s="38">
        <v>3.8600000000000002E-2</v>
      </c>
      <c r="R478" s="38">
        <v>1.9E-2</v>
      </c>
      <c r="S478" s="38">
        <v>4.1999999999999997E-3</v>
      </c>
      <c r="T478" s="38">
        <v>5.3999999999999999E-2</v>
      </c>
      <c r="U478" s="38">
        <v>1.78E-2</v>
      </c>
      <c r="V478" s="38">
        <v>3.6700000000000003E-2</v>
      </c>
      <c r="W478" s="38">
        <v>4.7199999999999999E-2</v>
      </c>
      <c r="X478" s="38">
        <v>6.3899999999999998E-2</v>
      </c>
      <c r="Y478" s="38">
        <v>2.5999999999999999E-3</v>
      </c>
      <c r="Z478" s="5">
        <v>0</v>
      </c>
      <c r="AA478" s="5">
        <v>8.0000000000000004E-4</v>
      </c>
      <c r="AB478" s="5">
        <v>0</v>
      </c>
      <c r="AC478" s="67"/>
      <c r="AD478" s="55"/>
    </row>
    <row r="479" spans="1:30" s="52" customFormat="1">
      <c r="A479" s="97"/>
      <c r="B479" s="30"/>
      <c r="C479" s="165"/>
      <c r="D479" s="6">
        <f t="shared" ref="D479" si="838">$C478*D478</f>
        <v>1517.9745900000003</v>
      </c>
      <c r="E479" s="6">
        <f t="shared" ref="E479" si="839">$C478*E478</f>
        <v>12585.389328000001</v>
      </c>
      <c r="F479" s="6">
        <f t="shared" ref="F479:O479" si="840">$C478*F478</f>
        <v>5299.111296</v>
      </c>
      <c r="G479" s="6">
        <f t="shared" si="840"/>
        <v>7396.6761840000008</v>
      </c>
      <c r="H479" s="6">
        <f t="shared" si="840"/>
        <v>3781.1367060000002</v>
      </c>
      <c r="I479" s="6">
        <f t="shared" si="840"/>
        <v>12318.593794</v>
      </c>
      <c r="J479" s="6">
        <f t="shared" si="840"/>
        <v>1950.3673520000002</v>
      </c>
      <c r="K479" s="6">
        <f t="shared" si="840"/>
        <v>2989.9499500000002</v>
      </c>
      <c r="L479" s="6">
        <f t="shared" si="840"/>
        <v>1573.1736660000001</v>
      </c>
      <c r="M479" s="6">
        <f t="shared" si="840"/>
        <v>2391.9599600000001</v>
      </c>
      <c r="N479" s="6">
        <f t="shared" si="840"/>
        <v>12254.194872000002</v>
      </c>
      <c r="O479" s="6">
        <f t="shared" si="840"/>
        <v>1738.7708940000002</v>
      </c>
      <c r="P479" s="6">
        <f t="shared" ref="P479" si="841">$C478*P478</f>
        <v>0</v>
      </c>
      <c r="Q479" s="6">
        <f t="shared" ref="Q479" si="842">$C478*Q478</f>
        <v>3551.1405560000003</v>
      </c>
      <c r="R479" s="6">
        <f t="shared" ref="R479:AB479" si="843">$C478*R478</f>
        <v>1747.97074</v>
      </c>
      <c r="S479" s="6">
        <f t="shared" si="843"/>
        <v>386.39353199999999</v>
      </c>
      <c r="T479" s="6">
        <f t="shared" si="843"/>
        <v>4967.9168399999999</v>
      </c>
      <c r="U479" s="6">
        <f t="shared" si="843"/>
        <v>1637.572588</v>
      </c>
      <c r="V479" s="6">
        <f t="shared" si="843"/>
        <v>3376.3434820000007</v>
      </c>
      <c r="W479" s="6">
        <f t="shared" si="843"/>
        <v>4342.3273120000003</v>
      </c>
      <c r="X479" s="6">
        <f t="shared" si="843"/>
        <v>5878.7015940000001</v>
      </c>
      <c r="Y479" s="6">
        <f t="shared" si="843"/>
        <v>239.19599600000001</v>
      </c>
      <c r="Z479" s="6">
        <f t="shared" si="843"/>
        <v>0</v>
      </c>
      <c r="AA479" s="6">
        <f t="shared" si="843"/>
        <v>73.598768000000007</v>
      </c>
      <c r="AB479" s="6">
        <f t="shared" si="843"/>
        <v>0</v>
      </c>
      <c r="AC479" s="67"/>
      <c r="AD479" s="55"/>
    </row>
    <row r="480" spans="1:30" s="52" customFormat="1">
      <c r="A480" s="96" t="s">
        <v>434</v>
      </c>
      <c r="B480" s="29">
        <f>2207963/2</f>
        <v>1103981.5</v>
      </c>
      <c r="C480" s="165">
        <f t="shared" si="828"/>
        <v>91998.46</v>
      </c>
      <c r="D480" s="5">
        <v>0.16420000000000001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>
        <v>0.23169999999999999</v>
      </c>
      <c r="R480" s="5"/>
      <c r="S480" s="5">
        <v>2.8400000000000002E-2</v>
      </c>
      <c r="T480" s="5">
        <v>0.18529999999999999</v>
      </c>
      <c r="U480" s="5"/>
      <c r="V480" s="5"/>
      <c r="W480" s="5"/>
      <c r="X480" s="5">
        <v>0.37519999999999998</v>
      </c>
      <c r="Y480" s="5">
        <v>1.52E-2</v>
      </c>
      <c r="Z480" s="5"/>
      <c r="AA480" s="5"/>
      <c r="AB480" s="5"/>
      <c r="AC480" s="67"/>
      <c r="AD480" s="55"/>
    </row>
    <row r="481" spans="1:30" s="52" customFormat="1">
      <c r="A481" s="97"/>
      <c r="B481" s="12"/>
      <c r="C481" s="165"/>
      <c r="D481" s="6">
        <f t="shared" ref="D481" si="844">$C480*D480</f>
        <v>15106.147132000002</v>
      </c>
      <c r="E481" s="6">
        <f t="shared" ref="E481" si="845">$C480*E480</f>
        <v>0</v>
      </c>
      <c r="F481" s="6">
        <f t="shared" ref="F481:O481" si="846">$C480*F480</f>
        <v>0</v>
      </c>
      <c r="G481" s="6">
        <f t="shared" si="846"/>
        <v>0</v>
      </c>
      <c r="H481" s="6">
        <f t="shared" si="846"/>
        <v>0</v>
      </c>
      <c r="I481" s="6">
        <f t="shared" si="846"/>
        <v>0</v>
      </c>
      <c r="J481" s="6">
        <f t="shared" si="846"/>
        <v>0</v>
      </c>
      <c r="K481" s="6">
        <f t="shared" si="846"/>
        <v>0</v>
      </c>
      <c r="L481" s="6">
        <f t="shared" si="846"/>
        <v>0</v>
      </c>
      <c r="M481" s="6">
        <f t="shared" si="846"/>
        <v>0</v>
      </c>
      <c r="N481" s="6">
        <f t="shared" si="846"/>
        <v>0</v>
      </c>
      <c r="O481" s="6">
        <f t="shared" si="846"/>
        <v>0</v>
      </c>
      <c r="P481" s="6">
        <f t="shared" ref="P481" si="847">$C480*P480</f>
        <v>0</v>
      </c>
      <c r="Q481" s="6">
        <f t="shared" ref="Q481" si="848">$C480*Q480</f>
        <v>21316.043182000001</v>
      </c>
      <c r="R481" s="6">
        <f t="shared" ref="R481:AB481" si="849">$C480*R480</f>
        <v>0</v>
      </c>
      <c r="S481" s="6">
        <f t="shared" si="849"/>
        <v>2612.7562640000006</v>
      </c>
      <c r="T481" s="6">
        <f t="shared" si="849"/>
        <v>17047.314638</v>
      </c>
      <c r="U481" s="6">
        <f t="shared" si="849"/>
        <v>0</v>
      </c>
      <c r="V481" s="6">
        <f t="shared" si="849"/>
        <v>0</v>
      </c>
      <c r="W481" s="6">
        <f t="shared" si="849"/>
        <v>0</v>
      </c>
      <c r="X481" s="6">
        <f t="shared" si="849"/>
        <v>34517.822192</v>
      </c>
      <c r="Y481" s="6">
        <f t="shared" si="849"/>
        <v>1398.3765920000001</v>
      </c>
      <c r="Z481" s="6">
        <f t="shared" si="849"/>
        <v>0</v>
      </c>
      <c r="AA481" s="6">
        <f t="shared" si="849"/>
        <v>0</v>
      </c>
      <c r="AB481" s="6">
        <f t="shared" si="849"/>
        <v>0</v>
      </c>
      <c r="AC481" s="67"/>
      <c r="AD481" s="55"/>
    </row>
    <row r="482" spans="1:30" s="52" customFormat="1">
      <c r="A482" s="96" t="s">
        <v>97</v>
      </c>
      <c r="B482" s="201">
        <v>2132905</v>
      </c>
      <c r="C482" s="165">
        <f t="shared" si="828"/>
        <v>177742.07999999999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0.998</v>
      </c>
      <c r="Y482" s="5">
        <v>2E-3</v>
      </c>
      <c r="Z482" s="5"/>
      <c r="AA482" s="5"/>
      <c r="AB482" s="5"/>
      <c r="AC482" s="67"/>
      <c r="AD482" s="55"/>
    </row>
    <row r="483" spans="1:30" s="52" customFormat="1">
      <c r="A483" s="97"/>
      <c r="B483" s="74"/>
      <c r="C483" s="165"/>
      <c r="D483" s="6">
        <f t="shared" ref="D483" si="850">$C482*D482</f>
        <v>0</v>
      </c>
      <c r="E483" s="6">
        <f t="shared" ref="E483" si="851">$C482*E482</f>
        <v>0</v>
      </c>
      <c r="F483" s="6">
        <f t="shared" ref="F483:AB483" si="852">$C482*F482</f>
        <v>0</v>
      </c>
      <c r="G483" s="6">
        <f t="shared" si="852"/>
        <v>0</v>
      </c>
      <c r="H483" s="6">
        <f t="shared" si="852"/>
        <v>0</v>
      </c>
      <c r="I483" s="6">
        <f t="shared" si="852"/>
        <v>0</v>
      </c>
      <c r="J483" s="6">
        <f t="shared" si="852"/>
        <v>0</v>
      </c>
      <c r="K483" s="6">
        <f t="shared" si="852"/>
        <v>0</v>
      </c>
      <c r="L483" s="6">
        <f t="shared" si="852"/>
        <v>0</v>
      </c>
      <c r="M483" s="6">
        <f t="shared" si="852"/>
        <v>0</v>
      </c>
      <c r="N483" s="6">
        <f t="shared" si="852"/>
        <v>0</v>
      </c>
      <c r="O483" s="6">
        <f t="shared" si="852"/>
        <v>0</v>
      </c>
      <c r="P483" s="6">
        <f t="shared" si="852"/>
        <v>0</v>
      </c>
      <c r="Q483" s="6">
        <f t="shared" si="852"/>
        <v>0</v>
      </c>
      <c r="R483" s="6">
        <f t="shared" si="852"/>
        <v>0</v>
      </c>
      <c r="S483" s="6">
        <f t="shared" si="852"/>
        <v>0</v>
      </c>
      <c r="T483" s="6">
        <f t="shared" si="852"/>
        <v>0</v>
      </c>
      <c r="U483" s="6">
        <f t="shared" si="852"/>
        <v>0</v>
      </c>
      <c r="V483" s="6">
        <f t="shared" si="852"/>
        <v>0</v>
      </c>
      <c r="W483" s="6">
        <f t="shared" si="852"/>
        <v>0</v>
      </c>
      <c r="X483" s="6">
        <f t="shared" si="852"/>
        <v>177386.59583999999</v>
      </c>
      <c r="Y483" s="6">
        <f t="shared" si="852"/>
        <v>355.48415999999997</v>
      </c>
      <c r="Z483" s="6">
        <f t="shared" si="852"/>
        <v>0</v>
      </c>
      <c r="AA483" s="6">
        <f t="shared" si="852"/>
        <v>0</v>
      </c>
      <c r="AB483" s="6">
        <f t="shared" si="852"/>
        <v>0</v>
      </c>
      <c r="AC483" s="67"/>
      <c r="AD483" s="55"/>
    </row>
    <row r="484" spans="1:30" s="52" customFormat="1">
      <c r="A484" s="96" t="s">
        <v>98</v>
      </c>
      <c r="B484" s="201">
        <v>1303827</v>
      </c>
      <c r="C484" s="165">
        <f t="shared" si="828"/>
        <v>108652.25</v>
      </c>
      <c r="D484" s="40">
        <v>1.72E-2</v>
      </c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>
        <v>0.25940000000000002</v>
      </c>
      <c r="R484" s="40"/>
      <c r="S484" s="40">
        <v>0.1062</v>
      </c>
      <c r="T484" s="40"/>
      <c r="U484" s="40"/>
      <c r="V484" s="40"/>
      <c r="W484" s="40"/>
      <c r="X484" s="40">
        <v>0.59589999999999999</v>
      </c>
      <c r="Y484" s="40"/>
      <c r="Z484" s="40">
        <v>2.1299999999999999E-2</v>
      </c>
      <c r="AA484" s="40">
        <v>0</v>
      </c>
      <c r="AB484" s="40">
        <v>0</v>
      </c>
      <c r="AC484" s="67"/>
      <c r="AD484" s="55"/>
    </row>
    <row r="485" spans="1:30" s="52" customFormat="1">
      <c r="A485" s="97"/>
      <c r="B485" s="74"/>
      <c r="C485" s="165"/>
      <c r="D485" s="39">
        <f t="shared" ref="D485" si="853">$C484*D484</f>
        <v>1868.8187</v>
      </c>
      <c r="E485" s="39">
        <f t="shared" ref="E485" si="854">$C484*E484</f>
        <v>0</v>
      </c>
      <c r="F485" s="39">
        <f t="shared" ref="F485:AB485" si="855">$C484*F484</f>
        <v>0</v>
      </c>
      <c r="G485" s="39">
        <f t="shared" si="855"/>
        <v>0</v>
      </c>
      <c r="H485" s="39">
        <f t="shared" si="855"/>
        <v>0</v>
      </c>
      <c r="I485" s="39">
        <f t="shared" si="855"/>
        <v>0</v>
      </c>
      <c r="J485" s="39">
        <f t="shared" si="855"/>
        <v>0</v>
      </c>
      <c r="K485" s="39">
        <f t="shared" si="855"/>
        <v>0</v>
      </c>
      <c r="L485" s="39">
        <f t="shared" si="855"/>
        <v>0</v>
      </c>
      <c r="M485" s="39">
        <f t="shared" si="855"/>
        <v>0</v>
      </c>
      <c r="N485" s="39">
        <f t="shared" si="855"/>
        <v>0</v>
      </c>
      <c r="O485" s="39">
        <f t="shared" si="855"/>
        <v>0</v>
      </c>
      <c r="P485" s="39">
        <f t="shared" si="855"/>
        <v>0</v>
      </c>
      <c r="Q485" s="39">
        <f t="shared" si="855"/>
        <v>28184.393650000002</v>
      </c>
      <c r="R485" s="39">
        <f t="shared" si="855"/>
        <v>0</v>
      </c>
      <c r="S485" s="39">
        <f t="shared" si="855"/>
        <v>11538.86895</v>
      </c>
      <c r="T485" s="39">
        <f t="shared" si="855"/>
        <v>0</v>
      </c>
      <c r="U485" s="39">
        <f t="shared" si="855"/>
        <v>0</v>
      </c>
      <c r="V485" s="39">
        <f t="shared" si="855"/>
        <v>0</v>
      </c>
      <c r="W485" s="39">
        <f t="shared" si="855"/>
        <v>0</v>
      </c>
      <c r="X485" s="39">
        <f t="shared" si="855"/>
        <v>64745.875775</v>
      </c>
      <c r="Y485" s="39">
        <f t="shared" si="855"/>
        <v>0</v>
      </c>
      <c r="Z485" s="39">
        <f t="shared" si="855"/>
        <v>2314.2929249999997</v>
      </c>
      <c r="AA485" s="39">
        <f t="shared" si="855"/>
        <v>0</v>
      </c>
      <c r="AB485" s="39">
        <f t="shared" si="855"/>
        <v>0</v>
      </c>
      <c r="AC485" s="67"/>
      <c r="AD485" s="55"/>
    </row>
    <row r="486" spans="1:30" s="52" customFormat="1">
      <c r="A486" s="96" t="s">
        <v>99</v>
      </c>
      <c r="B486" s="201">
        <v>568943</v>
      </c>
      <c r="C486" s="165">
        <f t="shared" si="828"/>
        <v>47411.92</v>
      </c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>
        <v>0.42949999999999999</v>
      </c>
      <c r="R486" s="5"/>
      <c r="S486" s="5">
        <v>0.17899999999999999</v>
      </c>
      <c r="T486" s="5"/>
      <c r="U486" s="5"/>
      <c r="V486" s="5"/>
      <c r="W486" s="5"/>
      <c r="X486" s="5">
        <v>0.3836</v>
      </c>
      <c r="Y486" s="5">
        <v>7.9000000000000008E-3</v>
      </c>
      <c r="Z486" s="5"/>
      <c r="AA486" s="5"/>
      <c r="AB486" s="5"/>
      <c r="AC486" s="67"/>
      <c r="AD486" s="55"/>
    </row>
    <row r="487" spans="1:30" s="52" customFormat="1">
      <c r="A487" s="97"/>
      <c r="B487" s="74"/>
      <c r="C487" s="165"/>
      <c r="D487" s="6">
        <f t="shared" ref="D487" si="856">$C486*D486</f>
        <v>0</v>
      </c>
      <c r="E487" s="6">
        <f t="shared" ref="E487" si="857">$C486*E486</f>
        <v>0</v>
      </c>
      <c r="F487" s="6">
        <f t="shared" ref="F487:AB487" si="858">$C486*F486</f>
        <v>0</v>
      </c>
      <c r="G487" s="6">
        <f t="shared" si="858"/>
        <v>0</v>
      </c>
      <c r="H487" s="6">
        <f t="shared" si="858"/>
        <v>0</v>
      </c>
      <c r="I487" s="6">
        <f t="shared" si="858"/>
        <v>0</v>
      </c>
      <c r="J487" s="6">
        <f t="shared" si="858"/>
        <v>0</v>
      </c>
      <c r="K487" s="6">
        <f t="shared" si="858"/>
        <v>0</v>
      </c>
      <c r="L487" s="6">
        <f t="shared" si="858"/>
        <v>0</v>
      </c>
      <c r="M487" s="6">
        <f t="shared" si="858"/>
        <v>0</v>
      </c>
      <c r="N487" s="6">
        <f t="shared" si="858"/>
        <v>0</v>
      </c>
      <c r="O487" s="6">
        <f t="shared" si="858"/>
        <v>0</v>
      </c>
      <c r="P487" s="6">
        <f t="shared" si="858"/>
        <v>0</v>
      </c>
      <c r="Q487" s="6">
        <f t="shared" si="858"/>
        <v>20363.41964</v>
      </c>
      <c r="R487" s="6">
        <f t="shared" si="858"/>
        <v>0</v>
      </c>
      <c r="S487" s="6">
        <f t="shared" si="858"/>
        <v>8486.7336799999994</v>
      </c>
      <c r="T487" s="6">
        <f t="shared" si="858"/>
        <v>0</v>
      </c>
      <c r="U487" s="6">
        <f t="shared" si="858"/>
        <v>0</v>
      </c>
      <c r="V487" s="6">
        <f t="shared" si="858"/>
        <v>0</v>
      </c>
      <c r="W487" s="6">
        <f t="shared" si="858"/>
        <v>0</v>
      </c>
      <c r="X487" s="6">
        <f t="shared" si="858"/>
        <v>18187.212511999998</v>
      </c>
      <c r="Y487" s="6">
        <f t="shared" si="858"/>
        <v>374.554168</v>
      </c>
      <c r="Z487" s="6">
        <f t="shared" si="858"/>
        <v>0</v>
      </c>
      <c r="AA487" s="6">
        <f t="shared" si="858"/>
        <v>0</v>
      </c>
      <c r="AB487" s="6">
        <f t="shared" si="858"/>
        <v>0</v>
      </c>
      <c r="AC487" s="67"/>
      <c r="AD487" s="55"/>
    </row>
    <row r="488" spans="1:30" s="52" customFormat="1">
      <c r="A488" s="96" t="s">
        <v>100</v>
      </c>
      <c r="B488" s="202">
        <f>72805940/2</f>
        <v>36402970</v>
      </c>
      <c r="C488" s="165">
        <f t="shared" si="828"/>
        <v>3033580.83</v>
      </c>
      <c r="D488" s="38">
        <v>1.6500000000000001E-2</v>
      </c>
      <c r="E488" s="38">
        <v>0.1368</v>
      </c>
      <c r="F488" s="38">
        <v>5.7599999999999998E-2</v>
      </c>
      <c r="G488" s="38">
        <v>8.0399999999999999E-2</v>
      </c>
      <c r="H488" s="38">
        <v>4.1099999999999998E-2</v>
      </c>
      <c r="I488" s="38">
        <v>0.13389999999999999</v>
      </c>
      <c r="J488" s="38">
        <v>2.12E-2</v>
      </c>
      <c r="K488" s="38">
        <v>3.2500000000000001E-2</v>
      </c>
      <c r="L488" s="38">
        <v>1.7100000000000001E-2</v>
      </c>
      <c r="M488" s="38">
        <v>2.5999999999999999E-2</v>
      </c>
      <c r="N488" s="38">
        <v>0.13320000000000001</v>
      </c>
      <c r="O488" s="38">
        <v>1.89E-2</v>
      </c>
      <c r="P488" s="38">
        <v>0</v>
      </c>
      <c r="Q488" s="38">
        <v>3.8600000000000002E-2</v>
      </c>
      <c r="R488" s="38">
        <v>1.9E-2</v>
      </c>
      <c r="S488" s="38">
        <v>4.1999999999999997E-3</v>
      </c>
      <c r="T488" s="38">
        <v>5.3999999999999999E-2</v>
      </c>
      <c r="U488" s="38">
        <v>1.78E-2</v>
      </c>
      <c r="V488" s="38">
        <v>3.6700000000000003E-2</v>
      </c>
      <c r="W488" s="38">
        <v>4.7199999999999999E-2</v>
      </c>
      <c r="X488" s="38">
        <v>6.3899999999999998E-2</v>
      </c>
      <c r="Y488" s="38">
        <v>2.5999999999999999E-3</v>
      </c>
      <c r="Z488" s="5">
        <v>0</v>
      </c>
      <c r="AA488" s="5">
        <v>8.0000000000000004E-4</v>
      </c>
      <c r="AB488" s="5">
        <v>0</v>
      </c>
      <c r="AC488" s="67"/>
      <c r="AD488" s="55"/>
    </row>
    <row r="489" spans="1:30" s="52" customFormat="1">
      <c r="A489" s="97"/>
      <c r="B489" s="30"/>
      <c r="C489" s="165"/>
      <c r="D489" s="6">
        <f t="shared" ref="D489" si="859">$C488*D488</f>
        <v>50054.083695000001</v>
      </c>
      <c r="E489" s="6">
        <f t="shared" ref="E489" si="860">$C488*E488</f>
        <v>414993.85754400003</v>
      </c>
      <c r="F489" s="6">
        <f t="shared" ref="F489:O489" si="861">$C488*F488</f>
        <v>174734.25580799999</v>
      </c>
      <c r="G489" s="6">
        <f t="shared" si="861"/>
        <v>243899.898732</v>
      </c>
      <c r="H489" s="6">
        <f t="shared" si="861"/>
        <v>124680.17211299999</v>
      </c>
      <c r="I489" s="6">
        <f t="shared" si="861"/>
        <v>406196.47313699999</v>
      </c>
      <c r="J489" s="6">
        <f t="shared" si="861"/>
        <v>64311.913595999999</v>
      </c>
      <c r="K489" s="6">
        <f t="shared" si="861"/>
        <v>98591.376975000006</v>
      </c>
      <c r="L489" s="6">
        <f t="shared" si="861"/>
        <v>51874.232193000003</v>
      </c>
      <c r="M489" s="6">
        <f t="shared" si="861"/>
        <v>78873.101580000002</v>
      </c>
      <c r="N489" s="6">
        <f t="shared" si="861"/>
        <v>404072.96655600006</v>
      </c>
      <c r="O489" s="6">
        <f t="shared" si="861"/>
        <v>57334.677687000003</v>
      </c>
      <c r="P489" s="6">
        <f t="shared" ref="P489" si="862">$C488*P488</f>
        <v>0</v>
      </c>
      <c r="Q489" s="6">
        <f t="shared" ref="Q489" si="863">$C488*Q488</f>
        <v>117096.22003800001</v>
      </c>
      <c r="R489" s="6">
        <f t="shared" ref="R489:AB489" si="864">$C488*R488</f>
        <v>57638.035770000002</v>
      </c>
      <c r="S489" s="6">
        <f t="shared" si="864"/>
        <v>12741.039486</v>
      </c>
      <c r="T489" s="6">
        <f t="shared" si="864"/>
        <v>163813.36481999999</v>
      </c>
      <c r="U489" s="6">
        <f t="shared" si="864"/>
        <v>53997.738773999998</v>
      </c>
      <c r="V489" s="6">
        <f t="shared" si="864"/>
        <v>111332.41646100002</v>
      </c>
      <c r="W489" s="6">
        <f t="shared" si="864"/>
        <v>143185.01517599999</v>
      </c>
      <c r="X489" s="6">
        <f t="shared" si="864"/>
        <v>193845.81503699999</v>
      </c>
      <c r="Y489" s="6">
        <f t="shared" si="864"/>
        <v>7887.3101580000002</v>
      </c>
      <c r="Z489" s="6">
        <f t="shared" si="864"/>
        <v>0</v>
      </c>
      <c r="AA489" s="6">
        <f t="shared" si="864"/>
        <v>2426.8646640000002</v>
      </c>
      <c r="AB489" s="6">
        <f t="shared" si="864"/>
        <v>0</v>
      </c>
      <c r="AC489" s="67"/>
      <c r="AD489" s="55"/>
    </row>
    <row r="490" spans="1:30" s="52" customFormat="1">
      <c r="A490" s="96" t="s">
        <v>435</v>
      </c>
      <c r="B490" s="202">
        <f>72805940/2</f>
        <v>36402970</v>
      </c>
      <c r="C490" s="165">
        <f t="shared" si="828"/>
        <v>3033580.83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>
        <v>0.37169999999999997</v>
      </c>
      <c r="R490" s="5"/>
      <c r="S490" s="5">
        <v>4.2500000000000003E-2</v>
      </c>
      <c r="T490" s="5"/>
      <c r="U490" s="5"/>
      <c r="V490" s="5"/>
      <c r="W490" s="5"/>
      <c r="X490" s="5">
        <v>0.56310000000000004</v>
      </c>
      <c r="Y490" s="5">
        <v>2.2700000000000001E-2</v>
      </c>
      <c r="Z490" s="5"/>
      <c r="AA490" s="5"/>
      <c r="AB490" s="5"/>
      <c r="AC490" s="67"/>
      <c r="AD490" s="55"/>
    </row>
    <row r="491" spans="1:30" s="52" customFormat="1">
      <c r="A491" s="97"/>
      <c r="B491" s="12"/>
      <c r="C491" s="165"/>
      <c r="D491" s="6">
        <f t="shared" ref="D491" si="865">$C490*D490</f>
        <v>0</v>
      </c>
      <c r="E491" s="6">
        <f t="shared" ref="E491" si="866">$C490*E490</f>
        <v>0</v>
      </c>
      <c r="F491" s="6">
        <f t="shared" ref="F491:O491" si="867">$C490*F490</f>
        <v>0</v>
      </c>
      <c r="G491" s="6">
        <f t="shared" si="867"/>
        <v>0</v>
      </c>
      <c r="H491" s="6">
        <f t="shared" si="867"/>
        <v>0</v>
      </c>
      <c r="I491" s="6">
        <f t="shared" si="867"/>
        <v>0</v>
      </c>
      <c r="J491" s="6">
        <f t="shared" si="867"/>
        <v>0</v>
      </c>
      <c r="K491" s="6">
        <f t="shared" si="867"/>
        <v>0</v>
      </c>
      <c r="L491" s="6">
        <f t="shared" si="867"/>
        <v>0</v>
      </c>
      <c r="M491" s="6">
        <f t="shared" si="867"/>
        <v>0</v>
      </c>
      <c r="N491" s="6">
        <f t="shared" si="867"/>
        <v>0</v>
      </c>
      <c r="O491" s="6">
        <f t="shared" si="867"/>
        <v>0</v>
      </c>
      <c r="P491" s="6">
        <f t="shared" ref="P491" si="868">$C490*P490</f>
        <v>0</v>
      </c>
      <c r="Q491" s="6">
        <f t="shared" ref="Q491" si="869">$C490*Q490</f>
        <v>1127581.9945109999</v>
      </c>
      <c r="R491" s="6">
        <f t="shared" ref="R491:AB491" si="870">$C490*R490</f>
        <v>0</v>
      </c>
      <c r="S491" s="6">
        <f t="shared" si="870"/>
        <v>128927.18527500001</v>
      </c>
      <c r="T491" s="6">
        <f t="shared" si="870"/>
        <v>0</v>
      </c>
      <c r="U491" s="6">
        <f t="shared" si="870"/>
        <v>0</v>
      </c>
      <c r="V491" s="6">
        <f t="shared" si="870"/>
        <v>0</v>
      </c>
      <c r="W491" s="6">
        <f t="shared" si="870"/>
        <v>0</v>
      </c>
      <c r="X491" s="6">
        <f t="shared" si="870"/>
        <v>1708209.3653730003</v>
      </c>
      <c r="Y491" s="6">
        <f t="shared" si="870"/>
        <v>68862.284841000001</v>
      </c>
      <c r="Z491" s="6">
        <f t="shared" si="870"/>
        <v>0</v>
      </c>
      <c r="AA491" s="6">
        <f t="shared" si="870"/>
        <v>0</v>
      </c>
      <c r="AB491" s="6">
        <f t="shared" si="870"/>
        <v>0</v>
      </c>
      <c r="AC491" s="67"/>
      <c r="AD491" s="55"/>
    </row>
    <row r="492" spans="1:30" s="52" customFormat="1">
      <c r="A492" s="96" t="s">
        <v>101</v>
      </c>
      <c r="B492" s="202">
        <v>4002649</v>
      </c>
      <c r="C492" s="165">
        <f t="shared" si="828"/>
        <v>333554.08</v>
      </c>
      <c r="D492" s="40">
        <v>5.0900000000000001E-2</v>
      </c>
      <c r="E492" s="40"/>
      <c r="F492" s="40"/>
      <c r="G492" s="40"/>
      <c r="H492" s="40"/>
      <c r="I492" s="40">
        <v>2.8999999999999998E-3</v>
      </c>
      <c r="J492" s="40">
        <v>2.9999999999999997E-4</v>
      </c>
      <c r="K492" s="40"/>
      <c r="L492" s="40"/>
      <c r="M492" s="40">
        <v>1.7600000000000001E-2</v>
      </c>
      <c r="N492" s="40"/>
      <c r="O492" s="40"/>
      <c r="P492" s="40"/>
      <c r="Q492" s="40">
        <v>0.32729999999999998</v>
      </c>
      <c r="R492" s="40"/>
      <c r="S492" s="40">
        <v>6.3200000000000006E-2</v>
      </c>
      <c r="T492" s="40">
        <v>0.1004</v>
      </c>
      <c r="U492" s="40">
        <v>5.5999999999999999E-3</v>
      </c>
      <c r="V492" s="40"/>
      <c r="W492" s="40"/>
      <c r="X492" s="40">
        <v>0.40710000000000002</v>
      </c>
      <c r="Y492" s="40">
        <v>1.52E-2</v>
      </c>
      <c r="Z492" s="40">
        <v>9.4999999999999998E-3</v>
      </c>
      <c r="AA492" s="40">
        <v>0</v>
      </c>
      <c r="AB492" s="40">
        <v>0</v>
      </c>
      <c r="AC492" s="67"/>
      <c r="AD492" s="55"/>
    </row>
    <row r="493" spans="1:30" s="52" customFormat="1">
      <c r="A493" s="97"/>
      <c r="B493" s="74"/>
      <c r="C493" s="165"/>
      <c r="D493" s="39">
        <f t="shared" ref="D493" si="871">$C492*D492</f>
        <v>16977.902672</v>
      </c>
      <c r="E493" s="39">
        <f t="shared" ref="E493" si="872">$C492*E492</f>
        <v>0</v>
      </c>
      <c r="F493" s="39">
        <f t="shared" ref="F493:AB493" si="873">$C492*F492</f>
        <v>0</v>
      </c>
      <c r="G493" s="39">
        <f t="shared" si="873"/>
        <v>0</v>
      </c>
      <c r="H493" s="39">
        <f t="shared" si="873"/>
        <v>0</v>
      </c>
      <c r="I493" s="39">
        <f t="shared" si="873"/>
        <v>967.30683199999999</v>
      </c>
      <c r="J493" s="39">
        <f t="shared" si="873"/>
        <v>100.06622399999999</v>
      </c>
      <c r="K493" s="39">
        <f t="shared" si="873"/>
        <v>0</v>
      </c>
      <c r="L493" s="39">
        <f t="shared" si="873"/>
        <v>0</v>
      </c>
      <c r="M493" s="39">
        <f t="shared" si="873"/>
        <v>5870.5518080000011</v>
      </c>
      <c r="N493" s="39">
        <f t="shared" si="873"/>
        <v>0</v>
      </c>
      <c r="O493" s="39">
        <f t="shared" si="873"/>
        <v>0</v>
      </c>
      <c r="P493" s="39">
        <f t="shared" si="873"/>
        <v>0</v>
      </c>
      <c r="Q493" s="39">
        <f t="shared" si="873"/>
        <v>109172.250384</v>
      </c>
      <c r="R493" s="39">
        <f t="shared" si="873"/>
        <v>0</v>
      </c>
      <c r="S493" s="39">
        <f t="shared" si="873"/>
        <v>21080.617856000004</v>
      </c>
      <c r="T493" s="39">
        <f t="shared" si="873"/>
        <v>33488.829632000001</v>
      </c>
      <c r="U493" s="39">
        <f t="shared" si="873"/>
        <v>1867.9028480000002</v>
      </c>
      <c r="V493" s="39">
        <f t="shared" si="873"/>
        <v>0</v>
      </c>
      <c r="W493" s="39">
        <f t="shared" si="873"/>
        <v>0</v>
      </c>
      <c r="X493" s="39">
        <f t="shared" si="873"/>
        <v>135789.865968</v>
      </c>
      <c r="Y493" s="39">
        <f t="shared" si="873"/>
        <v>5070.0220159999999</v>
      </c>
      <c r="Z493" s="39">
        <f t="shared" si="873"/>
        <v>3168.7637600000003</v>
      </c>
      <c r="AA493" s="39">
        <f t="shared" si="873"/>
        <v>0</v>
      </c>
      <c r="AB493" s="39">
        <f t="shared" si="873"/>
        <v>0</v>
      </c>
      <c r="AC493" s="67"/>
      <c r="AD493" s="55"/>
    </row>
    <row r="494" spans="1:30" s="52" customFormat="1">
      <c r="A494" s="96" t="s">
        <v>102</v>
      </c>
      <c r="B494" s="29">
        <f>2225/2</f>
        <v>1112.5</v>
      </c>
      <c r="C494" s="165">
        <f t="shared" si="828"/>
        <v>92.71</v>
      </c>
      <c r="D494" s="38">
        <v>1.6500000000000001E-2</v>
      </c>
      <c r="E494" s="38">
        <v>0.1368</v>
      </c>
      <c r="F494" s="38">
        <v>5.7599999999999998E-2</v>
      </c>
      <c r="G494" s="38">
        <v>8.0399999999999999E-2</v>
      </c>
      <c r="H494" s="38">
        <v>4.1099999999999998E-2</v>
      </c>
      <c r="I494" s="38">
        <v>0.13389999999999999</v>
      </c>
      <c r="J494" s="38">
        <v>2.12E-2</v>
      </c>
      <c r="K494" s="38">
        <v>3.2500000000000001E-2</v>
      </c>
      <c r="L494" s="38">
        <v>1.7100000000000001E-2</v>
      </c>
      <c r="M494" s="38">
        <v>2.5999999999999999E-2</v>
      </c>
      <c r="N494" s="38">
        <v>0.13320000000000001</v>
      </c>
      <c r="O494" s="38">
        <v>1.89E-2</v>
      </c>
      <c r="P494" s="38">
        <v>0</v>
      </c>
      <c r="Q494" s="38">
        <v>3.8600000000000002E-2</v>
      </c>
      <c r="R494" s="38">
        <v>1.9E-2</v>
      </c>
      <c r="S494" s="38">
        <v>4.1999999999999997E-3</v>
      </c>
      <c r="T494" s="38">
        <v>5.3999999999999999E-2</v>
      </c>
      <c r="U494" s="38">
        <v>1.78E-2</v>
      </c>
      <c r="V494" s="38">
        <v>3.6700000000000003E-2</v>
      </c>
      <c r="W494" s="38">
        <v>4.7199999999999999E-2</v>
      </c>
      <c r="X494" s="38">
        <v>6.3899999999999998E-2</v>
      </c>
      <c r="Y494" s="38">
        <v>2.5999999999999999E-3</v>
      </c>
      <c r="Z494" s="5">
        <v>0</v>
      </c>
      <c r="AA494" s="5">
        <v>8.0000000000000004E-4</v>
      </c>
      <c r="AB494" s="5">
        <v>0</v>
      </c>
      <c r="AC494" s="67"/>
      <c r="AD494" s="55"/>
    </row>
    <row r="495" spans="1:30" s="52" customFormat="1">
      <c r="A495" s="97"/>
      <c r="B495" s="30"/>
      <c r="C495" s="165"/>
      <c r="D495" s="6">
        <f t="shared" ref="D495" si="874">$C494*D494</f>
        <v>1.5297149999999999</v>
      </c>
      <c r="E495" s="6">
        <f t="shared" ref="E495" si="875">$C494*E494</f>
        <v>12.682727999999999</v>
      </c>
      <c r="F495" s="6">
        <f t="shared" ref="F495:O495" si="876">$C494*F494</f>
        <v>5.3400959999999991</v>
      </c>
      <c r="G495" s="6">
        <f t="shared" si="876"/>
        <v>7.4538839999999995</v>
      </c>
      <c r="H495" s="6">
        <f t="shared" si="876"/>
        <v>3.8103809999999996</v>
      </c>
      <c r="I495" s="6">
        <f t="shared" si="876"/>
        <v>12.413868999999998</v>
      </c>
      <c r="J495" s="6">
        <f t="shared" si="876"/>
        <v>1.965452</v>
      </c>
      <c r="K495" s="6">
        <f t="shared" si="876"/>
        <v>3.0130749999999997</v>
      </c>
      <c r="L495" s="6">
        <f t="shared" si="876"/>
        <v>1.5853409999999999</v>
      </c>
      <c r="M495" s="6">
        <f t="shared" si="876"/>
        <v>2.4104599999999996</v>
      </c>
      <c r="N495" s="6">
        <f t="shared" si="876"/>
        <v>12.348972</v>
      </c>
      <c r="O495" s="6">
        <f t="shared" si="876"/>
        <v>1.752219</v>
      </c>
      <c r="P495" s="6">
        <f t="shared" ref="P495" si="877">$C494*P494</f>
        <v>0</v>
      </c>
      <c r="Q495" s="6">
        <f t="shared" ref="Q495" si="878">$C494*Q494</f>
        <v>3.5786060000000002</v>
      </c>
      <c r="R495" s="6">
        <f t="shared" ref="R495:AB495" si="879">$C494*R494</f>
        <v>1.7614899999999998</v>
      </c>
      <c r="S495" s="6">
        <f t="shared" si="879"/>
        <v>0.38938199999999995</v>
      </c>
      <c r="T495" s="6">
        <f t="shared" si="879"/>
        <v>5.0063399999999998</v>
      </c>
      <c r="U495" s="6">
        <f t="shared" si="879"/>
        <v>1.6502379999999999</v>
      </c>
      <c r="V495" s="6">
        <f t="shared" si="879"/>
        <v>3.4024570000000001</v>
      </c>
      <c r="W495" s="6">
        <f t="shared" si="879"/>
        <v>4.3759119999999996</v>
      </c>
      <c r="X495" s="6">
        <f t="shared" si="879"/>
        <v>5.9241689999999991</v>
      </c>
      <c r="Y495" s="6">
        <f t="shared" si="879"/>
        <v>0.24104599999999998</v>
      </c>
      <c r="Z495" s="6">
        <f t="shared" si="879"/>
        <v>0</v>
      </c>
      <c r="AA495" s="6">
        <f t="shared" si="879"/>
        <v>7.4167999999999998E-2</v>
      </c>
      <c r="AB495" s="6">
        <f t="shared" si="879"/>
        <v>0</v>
      </c>
      <c r="AC495" s="67"/>
      <c r="AD495" s="55"/>
    </row>
    <row r="496" spans="1:30" s="52" customFormat="1">
      <c r="A496" s="96" t="s">
        <v>436</v>
      </c>
      <c r="B496" s="29">
        <f>2225/2</f>
        <v>1112.5</v>
      </c>
      <c r="C496" s="165">
        <f t="shared" si="828"/>
        <v>92.71</v>
      </c>
      <c r="D496" s="5">
        <v>6.3399999999999998E-2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>
        <v>0.28539999999999999</v>
      </c>
      <c r="R496" s="5"/>
      <c r="S496" s="5">
        <v>4.9599999999999998E-2</v>
      </c>
      <c r="T496" s="5">
        <v>0.104</v>
      </c>
      <c r="U496" s="5"/>
      <c r="V496" s="5"/>
      <c r="W496" s="5"/>
      <c r="X496" s="5">
        <v>0.4783</v>
      </c>
      <c r="Y496" s="5">
        <v>1.9300000000000001E-2</v>
      </c>
      <c r="Z496" s="5"/>
      <c r="AA496" s="5"/>
      <c r="AB496" s="5"/>
      <c r="AC496" s="67"/>
      <c r="AD496" s="55"/>
    </row>
    <row r="497" spans="1:30" s="52" customFormat="1">
      <c r="A497" s="97"/>
      <c r="B497" s="12"/>
      <c r="C497" s="165"/>
      <c r="D497" s="6">
        <f t="shared" ref="D497" si="880">$C496*D496</f>
        <v>5.877813999999999</v>
      </c>
      <c r="E497" s="6">
        <f t="shared" ref="E497" si="881">$C496*E496</f>
        <v>0</v>
      </c>
      <c r="F497" s="6">
        <f t="shared" ref="F497:O497" si="882">$C496*F496</f>
        <v>0</v>
      </c>
      <c r="G497" s="6">
        <f t="shared" si="882"/>
        <v>0</v>
      </c>
      <c r="H497" s="6">
        <f t="shared" si="882"/>
        <v>0</v>
      </c>
      <c r="I497" s="6">
        <f t="shared" si="882"/>
        <v>0</v>
      </c>
      <c r="J497" s="6">
        <f t="shared" si="882"/>
        <v>0</v>
      </c>
      <c r="K497" s="6">
        <f t="shared" si="882"/>
        <v>0</v>
      </c>
      <c r="L497" s="6">
        <f t="shared" si="882"/>
        <v>0</v>
      </c>
      <c r="M497" s="6">
        <f t="shared" si="882"/>
        <v>0</v>
      </c>
      <c r="N497" s="6">
        <f t="shared" si="882"/>
        <v>0</v>
      </c>
      <c r="O497" s="6">
        <f t="shared" si="882"/>
        <v>0</v>
      </c>
      <c r="P497" s="6">
        <f t="shared" ref="P497" si="883">$C496*P496</f>
        <v>0</v>
      </c>
      <c r="Q497" s="6">
        <f t="shared" ref="Q497" si="884">$C496*Q496</f>
        <v>26.459433999999998</v>
      </c>
      <c r="R497" s="6">
        <f t="shared" ref="R497:AB497" si="885">$C496*R496</f>
        <v>0</v>
      </c>
      <c r="S497" s="6">
        <f t="shared" si="885"/>
        <v>4.5984159999999994</v>
      </c>
      <c r="T497" s="6">
        <f t="shared" si="885"/>
        <v>9.6418399999999984</v>
      </c>
      <c r="U497" s="6">
        <f t="shared" si="885"/>
        <v>0</v>
      </c>
      <c r="V497" s="6">
        <f t="shared" si="885"/>
        <v>0</v>
      </c>
      <c r="W497" s="6">
        <f t="shared" si="885"/>
        <v>0</v>
      </c>
      <c r="X497" s="6">
        <f t="shared" si="885"/>
        <v>44.343192999999999</v>
      </c>
      <c r="Y497" s="6">
        <f t="shared" si="885"/>
        <v>1.7893030000000001</v>
      </c>
      <c r="Z497" s="6">
        <f t="shared" si="885"/>
        <v>0</v>
      </c>
      <c r="AA497" s="6">
        <f t="shared" si="885"/>
        <v>0</v>
      </c>
      <c r="AB497" s="6">
        <f t="shared" si="885"/>
        <v>0</v>
      </c>
      <c r="AC497" s="67"/>
      <c r="AD497" s="55"/>
    </row>
    <row r="498" spans="1:30" s="52" customFormat="1">
      <c r="A498" s="96" t="s">
        <v>103</v>
      </c>
      <c r="B498" s="201">
        <v>790167</v>
      </c>
      <c r="C498" s="165">
        <f t="shared" si="828"/>
        <v>65847.25</v>
      </c>
      <c r="D498" s="5"/>
      <c r="E498" s="5"/>
      <c r="F498" s="5"/>
      <c r="G498" s="5"/>
      <c r="H498" s="5">
        <v>1.2500000000000001E-2</v>
      </c>
      <c r="I498" s="5"/>
      <c r="J498" s="5"/>
      <c r="K498" s="5"/>
      <c r="L498" s="5"/>
      <c r="M498" s="5"/>
      <c r="N498" s="5"/>
      <c r="O498" s="5"/>
      <c r="P498" s="5"/>
      <c r="Q498" s="5">
        <v>9.9199999999999997E-2</v>
      </c>
      <c r="R498" s="5"/>
      <c r="S498" s="5">
        <v>8.6999999999999994E-3</v>
      </c>
      <c r="T498" s="5"/>
      <c r="U498" s="5"/>
      <c r="V498" s="5">
        <v>1.11E-2</v>
      </c>
      <c r="W498" s="5"/>
      <c r="X498" s="5">
        <v>0.83730000000000004</v>
      </c>
      <c r="Y498" s="5">
        <v>3.1199999999999999E-2</v>
      </c>
      <c r="Z498" s="5"/>
      <c r="AA498" s="5"/>
      <c r="AB498" s="5"/>
      <c r="AC498" s="67"/>
      <c r="AD498" s="55"/>
    </row>
    <row r="499" spans="1:30" s="52" customFormat="1">
      <c r="A499" s="97"/>
      <c r="B499" s="74"/>
      <c r="C499" s="165"/>
      <c r="D499" s="6">
        <f t="shared" ref="D499" si="886">$C498*D498</f>
        <v>0</v>
      </c>
      <c r="E499" s="6">
        <f t="shared" ref="E499" si="887">$C498*E498</f>
        <v>0</v>
      </c>
      <c r="F499" s="6">
        <f t="shared" ref="F499:AB499" si="888">$C498*F498</f>
        <v>0</v>
      </c>
      <c r="G499" s="6">
        <f t="shared" si="888"/>
        <v>0</v>
      </c>
      <c r="H499" s="6">
        <f t="shared" si="888"/>
        <v>823.09062500000005</v>
      </c>
      <c r="I499" s="6">
        <f t="shared" si="888"/>
        <v>0</v>
      </c>
      <c r="J499" s="6">
        <f t="shared" si="888"/>
        <v>0</v>
      </c>
      <c r="K499" s="6">
        <f t="shared" si="888"/>
        <v>0</v>
      </c>
      <c r="L499" s="6">
        <f t="shared" si="888"/>
        <v>0</v>
      </c>
      <c r="M499" s="6">
        <f t="shared" si="888"/>
        <v>0</v>
      </c>
      <c r="N499" s="6">
        <f t="shared" si="888"/>
        <v>0</v>
      </c>
      <c r="O499" s="6">
        <f t="shared" si="888"/>
        <v>0</v>
      </c>
      <c r="P499" s="6">
        <f t="shared" si="888"/>
        <v>0</v>
      </c>
      <c r="Q499" s="6">
        <f t="shared" si="888"/>
        <v>6532.0472</v>
      </c>
      <c r="R499" s="6">
        <f t="shared" si="888"/>
        <v>0</v>
      </c>
      <c r="S499" s="6">
        <f t="shared" si="888"/>
        <v>572.87107499999991</v>
      </c>
      <c r="T499" s="6">
        <f t="shared" si="888"/>
        <v>0</v>
      </c>
      <c r="U499" s="6">
        <f t="shared" si="888"/>
        <v>0</v>
      </c>
      <c r="V499" s="6">
        <f t="shared" si="888"/>
        <v>730.90447500000005</v>
      </c>
      <c r="W499" s="6">
        <f t="shared" si="888"/>
        <v>0</v>
      </c>
      <c r="X499" s="6">
        <f t="shared" si="888"/>
        <v>55133.902425</v>
      </c>
      <c r="Y499" s="6">
        <f t="shared" si="888"/>
        <v>2054.4341999999997</v>
      </c>
      <c r="Z499" s="6">
        <f t="shared" si="888"/>
        <v>0</v>
      </c>
      <c r="AA499" s="6">
        <f t="shared" si="888"/>
        <v>0</v>
      </c>
      <c r="AB499" s="6">
        <f t="shared" si="888"/>
        <v>0</v>
      </c>
      <c r="AC499" s="67"/>
      <c r="AD499" s="55"/>
    </row>
    <row r="500" spans="1:30" s="52" customFormat="1">
      <c r="A500" s="96" t="s">
        <v>104</v>
      </c>
      <c r="B500" s="201">
        <v>1801074</v>
      </c>
      <c r="C500" s="165">
        <f t="shared" si="828"/>
        <v>150089.5</v>
      </c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>
        <v>0.29010000000000002</v>
      </c>
      <c r="R500" s="40"/>
      <c r="S500" s="40">
        <v>2.7400000000000001E-2</v>
      </c>
      <c r="T500" s="40"/>
      <c r="U500" s="40"/>
      <c r="V500" s="40"/>
      <c r="W500" s="40"/>
      <c r="X500" s="40">
        <v>0.64849999999999997</v>
      </c>
      <c r="Y500" s="40">
        <v>2.53E-2</v>
      </c>
      <c r="Z500" s="40">
        <v>8.6999999999999994E-3</v>
      </c>
      <c r="AA500" s="40">
        <v>0</v>
      </c>
      <c r="AB500" s="40">
        <v>0</v>
      </c>
      <c r="AC500" s="67"/>
      <c r="AD500" s="55"/>
    </row>
    <row r="501" spans="1:30" s="52" customFormat="1">
      <c r="A501" s="97"/>
      <c r="B501" s="74"/>
      <c r="C501" s="165"/>
      <c r="D501" s="39">
        <f t="shared" ref="D501" si="889">$C500*D500</f>
        <v>0</v>
      </c>
      <c r="E501" s="39">
        <f t="shared" ref="E501" si="890">$C500*E500</f>
        <v>0</v>
      </c>
      <c r="F501" s="39">
        <f t="shared" ref="F501:AB501" si="891">$C500*F500</f>
        <v>0</v>
      </c>
      <c r="G501" s="39">
        <f t="shared" si="891"/>
        <v>0</v>
      </c>
      <c r="H501" s="39">
        <f t="shared" si="891"/>
        <v>0</v>
      </c>
      <c r="I501" s="39">
        <f t="shared" si="891"/>
        <v>0</v>
      </c>
      <c r="J501" s="39">
        <f t="shared" si="891"/>
        <v>0</v>
      </c>
      <c r="K501" s="39">
        <f t="shared" si="891"/>
        <v>0</v>
      </c>
      <c r="L501" s="39">
        <f t="shared" si="891"/>
        <v>0</v>
      </c>
      <c r="M501" s="39">
        <f t="shared" si="891"/>
        <v>0</v>
      </c>
      <c r="N501" s="39">
        <f t="shared" si="891"/>
        <v>0</v>
      </c>
      <c r="O501" s="39">
        <f t="shared" si="891"/>
        <v>0</v>
      </c>
      <c r="P501" s="39">
        <f t="shared" si="891"/>
        <v>0</v>
      </c>
      <c r="Q501" s="39">
        <f t="shared" si="891"/>
        <v>43540.963950000005</v>
      </c>
      <c r="R501" s="39">
        <f t="shared" si="891"/>
        <v>0</v>
      </c>
      <c r="S501" s="39">
        <f t="shared" si="891"/>
        <v>4112.4522999999999</v>
      </c>
      <c r="T501" s="39">
        <f t="shared" si="891"/>
        <v>0</v>
      </c>
      <c r="U501" s="39">
        <f t="shared" si="891"/>
        <v>0</v>
      </c>
      <c r="V501" s="39">
        <f t="shared" si="891"/>
        <v>0</v>
      </c>
      <c r="W501" s="39">
        <f t="shared" si="891"/>
        <v>0</v>
      </c>
      <c r="X501" s="39">
        <f t="shared" si="891"/>
        <v>97333.04075</v>
      </c>
      <c r="Y501" s="39">
        <f t="shared" si="891"/>
        <v>3797.2643499999999</v>
      </c>
      <c r="Z501" s="39">
        <f t="shared" si="891"/>
        <v>1305.77865</v>
      </c>
      <c r="AA501" s="39">
        <f t="shared" si="891"/>
        <v>0</v>
      </c>
      <c r="AB501" s="39">
        <f t="shared" si="891"/>
        <v>0</v>
      </c>
      <c r="AC501" s="67"/>
      <c r="AD501" s="55"/>
    </row>
    <row r="502" spans="1:30" s="52" customFormat="1">
      <c r="A502" s="96" t="s">
        <v>105</v>
      </c>
      <c r="B502" s="201">
        <v>1872775</v>
      </c>
      <c r="C502" s="165">
        <f t="shared" si="828"/>
        <v>156064.57999999999</v>
      </c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>
        <v>0.2918</v>
      </c>
      <c r="R502" s="40"/>
      <c r="S502" s="40">
        <v>2.7400000000000001E-2</v>
      </c>
      <c r="T502" s="40"/>
      <c r="U502" s="40"/>
      <c r="V502" s="40"/>
      <c r="W502" s="40"/>
      <c r="X502" s="40">
        <v>0.64680000000000004</v>
      </c>
      <c r="Y502" s="40">
        <v>2.53E-2</v>
      </c>
      <c r="Z502" s="40">
        <v>8.6999999999999994E-3</v>
      </c>
      <c r="AA502" s="40">
        <v>0</v>
      </c>
      <c r="AB502" s="40">
        <v>0</v>
      </c>
      <c r="AC502" s="67"/>
      <c r="AD502" s="55"/>
    </row>
    <row r="503" spans="1:30" s="52" customFormat="1">
      <c r="A503" s="97"/>
      <c r="B503" s="74"/>
      <c r="C503" s="165"/>
      <c r="D503" s="39">
        <f t="shared" ref="D503" si="892">$C502*D502</f>
        <v>0</v>
      </c>
      <c r="E503" s="39">
        <f t="shared" ref="E503" si="893">$C502*E502</f>
        <v>0</v>
      </c>
      <c r="F503" s="39">
        <f t="shared" ref="F503:AB503" si="894">$C502*F502</f>
        <v>0</v>
      </c>
      <c r="G503" s="39">
        <f t="shared" si="894"/>
        <v>0</v>
      </c>
      <c r="H503" s="39">
        <f t="shared" si="894"/>
        <v>0</v>
      </c>
      <c r="I503" s="39">
        <f t="shared" si="894"/>
        <v>0</v>
      </c>
      <c r="J503" s="39">
        <f t="shared" si="894"/>
        <v>0</v>
      </c>
      <c r="K503" s="39">
        <f t="shared" si="894"/>
        <v>0</v>
      </c>
      <c r="L503" s="39">
        <f t="shared" si="894"/>
        <v>0</v>
      </c>
      <c r="M503" s="39">
        <f t="shared" si="894"/>
        <v>0</v>
      </c>
      <c r="N503" s="39">
        <f t="shared" si="894"/>
        <v>0</v>
      </c>
      <c r="O503" s="39">
        <f t="shared" si="894"/>
        <v>0</v>
      </c>
      <c r="P503" s="39">
        <f t="shared" si="894"/>
        <v>0</v>
      </c>
      <c r="Q503" s="39">
        <f t="shared" si="894"/>
        <v>45539.644443999998</v>
      </c>
      <c r="R503" s="39">
        <f t="shared" si="894"/>
        <v>0</v>
      </c>
      <c r="S503" s="39">
        <f t="shared" si="894"/>
        <v>4276.169492</v>
      </c>
      <c r="T503" s="39">
        <f t="shared" si="894"/>
        <v>0</v>
      </c>
      <c r="U503" s="39">
        <f t="shared" si="894"/>
        <v>0</v>
      </c>
      <c r="V503" s="39">
        <f t="shared" si="894"/>
        <v>0</v>
      </c>
      <c r="W503" s="39">
        <f t="shared" si="894"/>
        <v>0</v>
      </c>
      <c r="X503" s="39">
        <f t="shared" si="894"/>
        <v>100942.57034399999</v>
      </c>
      <c r="Y503" s="39">
        <f t="shared" si="894"/>
        <v>3948.4338739999998</v>
      </c>
      <c r="Z503" s="39">
        <f t="shared" si="894"/>
        <v>1357.7618459999999</v>
      </c>
      <c r="AA503" s="39">
        <f t="shared" si="894"/>
        <v>0</v>
      </c>
      <c r="AB503" s="39">
        <f t="shared" si="894"/>
        <v>0</v>
      </c>
      <c r="AC503" s="67"/>
      <c r="AD503" s="55"/>
    </row>
    <row r="504" spans="1:30" s="52" customFormat="1">
      <c r="A504" s="96" t="s">
        <v>106</v>
      </c>
      <c r="B504" s="29">
        <f>541020/2</f>
        <v>270510</v>
      </c>
      <c r="C504" s="165">
        <f t="shared" si="828"/>
        <v>22542.5</v>
      </c>
      <c r="D504" s="38">
        <v>1.6500000000000001E-2</v>
      </c>
      <c r="E504" s="38">
        <v>0.1368</v>
      </c>
      <c r="F504" s="38">
        <v>5.7599999999999998E-2</v>
      </c>
      <c r="G504" s="38">
        <v>8.0399999999999999E-2</v>
      </c>
      <c r="H504" s="38">
        <v>4.1099999999999998E-2</v>
      </c>
      <c r="I504" s="38">
        <v>0.13389999999999999</v>
      </c>
      <c r="J504" s="38">
        <v>2.12E-2</v>
      </c>
      <c r="K504" s="38">
        <v>3.2500000000000001E-2</v>
      </c>
      <c r="L504" s="38">
        <v>1.7100000000000001E-2</v>
      </c>
      <c r="M504" s="38">
        <v>2.5999999999999999E-2</v>
      </c>
      <c r="N504" s="38">
        <v>0.13320000000000001</v>
      </c>
      <c r="O504" s="38">
        <v>1.89E-2</v>
      </c>
      <c r="P504" s="38">
        <v>0</v>
      </c>
      <c r="Q504" s="38">
        <v>3.8600000000000002E-2</v>
      </c>
      <c r="R504" s="38">
        <v>1.9E-2</v>
      </c>
      <c r="S504" s="38">
        <v>4.1999999999999997E-3</v>
      </c>
      <c r="T504" s="38">
        <v>5.3999999999999999E-2</v>
      </c>
      <c r="U504" s="38">
        <v>1.78E-2</v>
      </c>
      <c r="V504" s="38">
        <v>3.6700000000000003E-2</v>
      </c>
      <c r="W504" s="38">
        <v>4.7199999999999999E-2</v>
      </c>
      <c r="X504" s="38">
        <v>6.3899999999999998E-2</v>
      </c>
      <c r="Y504" s="38">
        <v>2.5999999999999999E-3</v>
      </c>
      <c r="Z504" s="5">
        <v>0</v>
      </c>
      <c r="AA504" s="5">
        <v>8.0000000000000004E-4</v>
      </c>
      <c r="AB504" s="5">
        <v>0</v>
      </c>
      <c r="AC504" s="67"/>
      <c r="AD504" s="55"/>
    </row>
    <row r="505" spans="1:30" s="52" customFormat="1">
      <c r="A505" s="97"/>
      <c r="B505" s="30"/>
      <c r="C505" s="165"/>
      <c r="D505" s="6">
        <f t="shared" ref="D505" si="895">$C504*D504</f>
        <v>371.95125000000002</v>
      </c>
      <c r="E505" s="6">
        <f t="shared" ref="E505" si="896">$C504*E504</f>
        <v>3083.8140000000003</v>
      </c>
      <c r="F505" s="6">
        <f t="shared" ref="F505:O505" si="897">$C504*F504</f>
        <v>1298.4479999999999</v>
      </c>
      <c r="G505" s="6">
        <f t="shared" si="897"/>
        <v>1812.4169999999999</v>
      </c>
      <c r="H505" s="6">
        <f t="shared" si="897"/>
        <v>926.49674999999991</v>
      </c>
      <c r="I505" s="6">
        <f t="shared" si="897"/>
        <v>3018.4407499999998</v>
      </c>
      <c r="J505" s="6">
        <f t="shared" si="897"/>
        <v>477.90100000000001</v>
      </c>
      <c r="K505" s="6">
        <f t="shared" si="897"/>
        <v>732.63125000000002</v>
      </c>
      <c r="L505" s="6">
        <f t="shared" si="897"/>
        <v>385.47675000000004</v>
      </c>
      <c r="M505" s="6">
        <f t="shared" si="897"/>
        <v>586.10500000000002</v>
      </c>
      <c r="N505" s="6">
        <f t="shared" si="897"/>
        <v>3002.6610000000005</v>
      </c>
      <c r="O505" s="6">
        <f t="shared" si="897"/>
        <v>426.05324999999999</v>
      </c>
      <c r="P505" s="6">
        <f t="shared" ref="P505" si="898">$C504*P504</f>
        <v>0</v>
      </c>
      <c r="Q505" s="6">
        <f t="shared" ref="Q505" si="899">$C504*Q504</f>
        <v>870.14050000000009</v>
      </c>
      <c r="R505" s="6">
        <f t="shared" ref="R505:AB505" si="900">$C504*R504</f>
        <v>428.3075</v>
      </c>
      <c r="S505" s="6">
        <f t="shared" si="900"/>
        <v>94.6785</v>
      </c>
      <c r="T505" s="6">
        <f t="shared" si="900"/>
        <v>1217.2950000000001</v>
      </c>
      <c r="U505" s="6">
        <f t="shared" si="900"/>
        <v>401.25650000000002</v>
      </c>
      <c r="V505" s="6">
        <f t="shared" si="900"/>
        <v>827.30975000000012</v>
      </c>
      <c r="W505" s="6">
        <f t="shared" si="900"/>
        <v>1064.0060000000001</v>
      </c>
      <c r="X505" s="6">
        <f t="shared" si="900"/>
        <v>1440.4657500000001</v>
      </c>
      <c r="Y505" s="6">
        <f t="shared" si="900"/>
        <v>58.610499999999995</v>
      </c>
      <c r="Z505" s="6">
        <f t="shared" si="900"/>
        <v>0</v>
      </c>
      <c r="AA505" s="6">
        <f t="shared" si="900"/>
        <v>18.034000000000002</v>
      </c>
      <c r="AB505" s="6">
        <f t="shared" si="900"/>
        <v>0</v>
      </c>
      <c r="AC505" s="67"/>
      <c r="AD505" s="55"/>
    </row>
    <row r="506" spans="1:30" s="52" customFormat="1">
      <c r="A506" s="96" t="s">
        <v>437</v>
      </c>
      <c r="B506" s="29">
        <f>541020/2</f>
        <v>270510</v>
      </c>
      <c r="C506" s="165">
        <f t="shared" si="828"/>
        <v>22542.5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0.37169999999999997</v>
      </c>
      <c r="R506" s="5"/>
      <c r="S506" s="5">
        <v>4.2500000000000003E-2</v>
      </c>
      <c r="T506" s="5"/>
      <c r="U506" s="5"/>
      <c r="V506" s="5"/>
      <c r="W506" s="5"/>
      <c r="X506" s="5">
        <v>0.56310000000000004</v>
      </c>
      <c r="Y506" s="5">
        <v>2.2700000000000001E-2</v>
      </c>
      <c r="Z506" s="5"/>
      <c r="AA506" s="5"/>
      <c r="AB506" s="5"/>
      <c r="AC506" s="67"/>
      <c r="AD506" s="55"/>
    </row>
    <row r="507" spans="1:30" s="52" customFormat="1">
      <c r="A507" s="97"/>
      <c r="B507" s="12"/>
      <c r="C507" s="165"/>
      <c r="D507" s="6">
        <f t="shared" ref="D507" si="901">$C506*D506</f>
        <v>0</v>
      </c>
      <c r="E507" s="6">
        <f t="shared" ref="E507" si="902">$C506*E506</f>
        <v>0</v>
      </c>
      <c r="F507" s="6">
        <f t="shared" ref="F507:O507" si="903">$C506*F506</f>
        <v>0</v>
      </c>
      <c r="G507" s="6">
        <f t="shared" si="903"/>
        <v>0</v>
      </c>
      <c r="H507" s="6">
        <f t="shared" si="903"/>
        <v>0</v>
      </c>
      <c r="I507" s="6">
        <f t="shared" si="903"/>
        <v>0</v>
      </c>
      <c r="J507" s="6">
        <f t="shared" si="903"/>
        <v>0</v>
      </c>
      <c r="K507" s="6">
        <f t="shared" si="903"/>
        <v>0</v>
      </c>
      <c r="L507" s="6">
        <f t="shared" si="903"/>
        <v>0</v>
      </c>
      <c r="M507" s="6">
        <f t="shared" si="903"/>
        <v>0</v>
      </c>
      <c r="N507" s="6">
        <f t="shared" si="903"/>
        <v>0</v>
      </c>
      <c r="O507" s="6">
        <f t="shared" si="903"/>
        <v>0</v>
      </c>
      <c r="P507" s="6">
        <f t="shared" ref="P507" si="904">$C506*P506</f>
        <v>0</v>
      </c>
      <c r="Q507" s="6">
        <f t="shared" ref="Q507" si="905">$C506*Q506</f>
        <v>8379.0472499999996</v>
      </c>
      <c r="R507" s="6">
        <f t="shared" ref="R507:AB507" si="906">$C506*R506</f>
        <v>0</v>
      </c>
      <c r="S507" s="6">
        <f t="shared" si="906"/>
        <v>958.05625000000009</v>
      </c>
      <c r="T507" s="6">
        <f t="shared" si="906"/>
        <v>0</v>
      </c>
      <c r="U507" s="6">
        <f t="shared" si="906"/>
        <v>0</v>
      </c>
      <c r="V507" s="6">
        <f t="shared" si="906"/>
        <v>0</v>
      </c>
      <c r="W507" s="6">
        <f t="shared" si="906"/>
        <v>0</v>
      </c>
      <c r="X507" s="6">
        <f t="shared" si="906"/>
        <v>12693.681750000002</v>
      </c>
      <c r="Y507" s="6">
        <f t="shared" si="906"/>
        <v>511.71475000000004</v>
      </c>
      <c r="Z507" s="6">
        <f t="shared" si="906"/>
        <v>0</v>
      </c>
      <c r="AA507" s="6">
        <f t="shared" si="906"/>
        <v>0</v>
      </c>
      <c r="AB507" s="6">
        <f t="shared" si="906"/>
        <v>0</v>
      </c>
      <c r="AC507" s="67"/>
      <c r="AD507" s="55"/>
    </row>
    <row r="508" spans="1:30" s="52" customFormat="1">
      <c r="A508" s="96" t="s">
        <v>107</v>
      </c>
      <c r="B508" s="29">
        <f>1441404/2</f>
        <v>720702</v>
      </c>
      <c r="C508" s="165">
        <f t="shared" si="828"/>
        <v>60058.5</v>
      </c>
      <c r="D508" s="38">
        <v>1.6500000000000001E-2</v>
      </c>
      <c r="E508" s="38">
        <v>0.1368</v>
      </c>
      <c r="F508" s="38">
        <v>5.7599999999999998E-2</v>
      </c>
      <c r="G508" s="38">
        <v>8.0399999999999999E-2</v>
      </c>
      <c r="H508" s="38">
        <v>4.1099999999999998E-2</v>
      </c>
      <c r="I508" s="38">
        <v>0.13389999999999999</v>
      </c>
      <c r="J508" s="38">
        <v>2.12E-2</v>
      </c>
      <c r="K508" s="38">
        <v>3.2500000000000001E-2</v>
      </c>
      <c r="L508" s="38">
        <v>1.7100000000000001E-2</v>
      </c>
      <c r="M508" s="38">
        <v>2.5999999999999999E-2</v>
      </c>
      <c r="N508" s="38">
        <v>0.13320000000000001</v>
      </c>
      <c r="O508" s="38">
        <v>1.89E-2</v>
      </c>
      <c r="P508" s="38">
        <v>0</v>
      </c>
      <c r="Q508" s="38">
        <v>3.8600000000000002E-2</v>
      </c>
      <c r="R508" s="38">
        <v>1.9E-2</v>
      </c>
      <c r="S508" s="38">
        <v>4.1999999999999997E-3</v>
      </c>
      <c r="T508" s="38">
        <v>5.3999999999999999E-2</v>
      </c>
      <c r="U508" s="38">
        <v>1.78E-2</v>
      </c>
      <c r="V508" s="38">
        <v>3.6700000000000003E-2</v>
      </c>
      <c r="W508" s="38">
        <v>4.7199999999999999E-2</v>
      </c>
      <c r="X508" s="38">
        <v>6.3899999999999998E-2</v>
      </c>
      <c r="Y508" s="38">
        <v>2.5999999999999999E-3</v>
      </c>
      <c r="Z508" s="5">
        <v>0</v>
      </c>
      <c r="AA508" s="5">
        <v>8.0000000000000004E-4</v>
      </c>
      <c r="AB508" s="5">
        <v>0</v>
      </c>
      <c r="AC508" s="67"/>
      <c r="AD508" s="55"/>
    </row>
    <row r="509" spans="1:30" s="52" customFormat="1">
      <c r="A509" s="97"/>
      <c r="B509" s="30"/>
      <c r="C509" s="165"/>
      <c r="D509" s="6">
        <f t="shared" ref="D509" si="907">$C508*D508</f>
        <v>990.96525000000008</v>
      </c>
      <c r="E509" s="6">
        <f t="shared" ref="E509" si="908">$C508*E508</f>
        <v>8216.0028000000002</v>
      </c>
      <c r="F509" s="6">
        <f t="shared" ref="F509:O509" si="909">$C508*F508</f>
        <v>3459.3696</v>
      </c>
      <c r="G509" s="6">
        <f t="shared" si="909"/>
        <v>4828.7034000000003</v>
      </c>
      <c r="H509" s="6">
        <f t="shared" si="909"/>
        <v>2468.4043499999998</v>
      </c>
      <c r="I509" s="6">
        <f t="shared" si="909"/>
        <v>8041.8331499999995</v>
      </c>
      <c r="J509" s="6">
        <f t="shared" si="909"/>
        <v>1273.2402</v>
      </c>
      <c r="K509" s="6">
        <f t="shared" si="909"/>
        <v>1951.9012500000001</v>
      </c>
      <c r="L509" s="6">
        <f t="shared" si="909"/>
        <v>1027.00035</v>
      </c>
      <c r="M509" s="6">
        <f t="shared" si="909"/>
        <v>1561.521</v>
      </c>
      <c r="N509" s="6">
        <f t="shared" si="909"/>
        <v>7999.7922000000008</v>
      </c>
      <c r="O509" s="6">
        <f t="shared" si="909"/>
        <v>1135.10565</v>
      </c>
      <c r="P509" s="6">
        <f t="shared" ref="P509" si="910">$C508*P508</f>
        <v>0</v>
      </c>
      <c r="Q509" s="6">
        <f t="shared" ref="Q509" si="911">$C508*Q508</f>
        <v>2318.2581</v>
      </c>
      <c r="R509" s="6">
        <f t="shared" ref="R509:AB509" si="912">$C508*R508</f>
        <v>1141.1115</v>
      </c>
      <c r="S509" s="6">
        <f t="shared" si="912"/>
        <v>252.24569999999997</v>
      </c>
      <c r="T509" s="6">
        <f t="shared" si="912"/>
        <v>3243.1590000000001</v>
      </c>
      <c r="U509" s="6">
        <f t="shared" si="912"/>
        <v>1069.0413000000001</v>
      </c>
      <c r="V509" s="6">
        <f t="shared" si="912"/>
        <v>2204.1469500000003</v>
      </c>
      <c r="W509" s="6">
        <f t="shared" si="912"/>
        <v>2834.7611999999999</v>
      </c>
      <c r="X509" s="6">
        <f t="shared" si="912"/>
        <v>3837.7381500000001</v>
      </c>
      <c r="Y509" s="6">
        <f t="shared" si="912"/>
        <v>156.15209999999999</v>
      </c>
      <c r="Z509" s="6">
        <f t="shared" si="912"/>
        <v>0</v>
      </c>
      <c r="AA509" s="6">
        <f t="shared" si="912"/>
        <v>48.046800000000005</v>
      </c>
      <c r="AB509" s="6">
        <f t="shared" si="912"/>
        <v>0</v>
      </c>
      <c r="AC509" s="67"/>
      <c r="AD509" s="55"/>
    </row>
    <row r="510" spans="1:30" s="52" customFormat="1">
      <c r="A510" s="96" t="s">
        <v>438</v>
      </c>
      <c r="B510" s="29">
        <f>1441404/2</f>
        <v>720702</v>
      </c>
      <c r="C510" s="165">
        <f t="shared" si="828"/>
        <v>60058.5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>
        <v>0.96120000000000005</v>
      </c>
      <c r="Y510" s="5">
        <v>3.8800000000000001E-2</v>
      </c>
      <c r="Z510" s="5"/>
      <c r="AA510" s="5"/>
      <c r="AB510" s="5"/>
      <c r="AC510" s="67"/>
      <c r="AD510" s="55"/>
    </row>
    <row r="511" spans="1:30" s="52" customFormat="1">
      <c r="A511" s="97"/>
      <c r="B511" s="12"/>
      <c r="C511" s="165"/>
      <c r="D511" s="6">
        <f t="shared" ref="D511" si="913">$C510*D510</f>
        <v>0</v>
      </c>
      <c r="E511" s="6">
        <f t="shared" ref="E511" si="914">$C510*E510</f>
        <v>0</v>
      </c>
      <c r="F511" s="6">
        <f t="shared" ref="F511:O511" si="915">$C510*F510</f>
        <v>0</v>
      </c>
      <c r="G511" s="6">
        <f t="shared" si="915"/>
        <v>0</v>
      </c>
      <c r="H511" s="6">
        <f t="shared" si="915"/>
        <v>0</v>
      </c>
      <c r="I511" s="6">
        <f t="shared" si="915"/>
        <v>0</v>
      </c>
      <c r="J511" s="6">
        <f t="shared" si="915"/>
        <v>0</v>
      </c>
      <c r="K511" s="6">
        <f t="shared" si="915"/>
        <v>0</v>
      </c>
      <c r="L511" s="6">
        <f t="shared" si="915"/>
        <v>0</v>
      </c>
      <c r="M511" s="6">
        <f t="shared" si="915"/>
        <v>0</v>
      </c>
      <c r="N511" s="6">
        <f t="shared" si="915"/>
        <v>0</v>
      </c>
      <c r="O511" s="6">
        <f t="shared" si="915"/>
        <v>0</v>
      </c>
      <c r="P511" s="6">
        <f t="shared" ref="P511" si="916">$C510*P510</f>
        <v>0</v>
      </c>
      <c r="Q511" s="6">
        <f t="shared" ref="Q511" si="917">$C510*Q510</f>
        <v>0</v>
      </c>
      <c r="R511" s="6">
        <f t="shared" ref="R511:AB511" si="918">$C510*R510</f>
        <v>0</v>
      </c>
      <c r="S511" s="6">
        <f t="shared" si="918"/>
        <v>0</v>
      </c>
      <c r="T511" s="6">
        <f t="shared" si="918"/>
        <v>0</v>
      </c>
      <c r="U511" s="6">
        <f t="shared" si="918"/>
        <v>0</v>
      </c>
      <c r="V511" s="6">
        <f t="shared" si="918"/>
        <v>0</v>
      </c>
      <c r="W511" s="6">
        <f t="shared" si="918"/>
        <v>0</v>
      </c>
      <c r="X511" s="6">
        <f t="shared" si="918"/>
        <v>57728.230200000005</v>
      </c>
      <c r="Y511" s="6">
        <f t="shared" si="918"/>
        <v>2330.2698</v>
      </c>
      <c r="Z511" s="6">
        <f t="shared" si="918"/>
        <v>0</v>
      </c>
      <c r="AA511" s="6">
        <f t="shared" si="918"/>
        <v>0</v>
      </c>
      <c r="AB511" s="6">
        <f t="shared" si="918"/>
        <v>0</v>
      </c>
      <c r="AC511" s="67"/>
      <c r="AD511" s="55"/>
    </row>
    <row r="512" spans="1:30" s="52" customFormat="1">
      <c r="A512" s="96" t="s">
        <v>108</v>
      </c>
      <c r="B512" s="29">
        <f>6881142/2</f>
        <v>3440571</v>
      </c>
      <c r="C512" s="165">
        <f t="shared" si="828"/>
        <v>286714.25</v>
      </c>
      <c r="D512" s="38">
        <v>1.6500000000000001E-2</v>
      </c>
      <c r="E512" s="38">
        <v>0.1368</v>
      </c>
      <c r="F512" s="38">
        <v>5.7599999999999998E-2</v>
      </c>
      <c r="G512" s="38">
        <v>8.0399999999999999E-2</v>
      </c>
      <c r="H512" s="38">
        <v>4.1099999999999998E-2</v>
      </c>
      <c r="I512" s="38">
        <v>0.13389999999999999</v>
      </c>
      <c r="J512" s="38">
        <v>2.12E-2</v>
      </c>
      <c r="K512" s="38">
        <v>3.2500000000000001E-2</v>
      </c>
      <c r="L512" s="38">
        <v>1.7100000000000001E-2</v>
      </c>
      <c r="M512" s="38">
        <v>2.5999999999999999E-2</v>
      </c>
      <c r="N512" s="38">
        <v>0.13320000000000001</v>
      </c>
      <c r="O512" s="38">
        <v>1.89E-2</v>
      </c>
      <c r="P512" s="38">
        <v>0</v>
      </c>
      <c r="Q512" s="38">
        <v>3.8600000000000002E-2</v>
      </c>
      <c r="R512" s="38">
        <v>1.9E-2</v>
      </c>
      <c r="S512" s="38">
        <v>4.1999999999999997E-3</v>
      </c>
      <c r="T512" s="38">
        <v>5.3999999999999999E-2</v>
      </c>
      <c r="U512" s="38">
        <v>1.78E-2</v>
      </c>
      <c r="V512" s="38">
        <v>3.6700000000000003E-2</v>
      </c>
      <c r="W512" s="38">
        <v>4.7199999999999999E-2</v>
      </c>
      <c r="X512" s="38">
        <v>6.3899999999999998E-2</v>
      </c>
      <c r="Y512" s="38">
        <v>2.5999999999999999E-3</v>
      </c>
      <c r="Z512" s="5">
        <v>0</v>
      </c>
      <c r="AA512" s="5">
        <v>8.0000000000000004E-4</v>
      </c>
      <c r="AB512" s="5">
        <v>0</v>
      </c>
      <c r="AC512" s="67"/>
      <c r="AD512" s="55"/>
    </row>
    <row r="513" spans="1:30" s="52" customFormat="1">
      <c r="A513" s="97"/>
      <c r="B513" s="30"/>
      <c r="C513" s="165"/>
      <c r="D513" s="6">
        <f t="shared" ref="D513" si="919">$C512*D512</f>
        <v>4730.7851250000003</v>
      </c>
      <c r="E513" s="6">
        <f t="shared" ref="E513" si="920">$C512*E512</f>
        <v>39222.509400000003</v>
      </c>
      <c r="F513" s="6">
        <f t="shared" ref="F513:O513" si="921">$C512*F512</f>
        <v>16514.7408</v>
      </c>
      <c r="G513" s="6">
        <f t="shared" si="921"/>
        <v>23051.825700000001</v>
      </c>
      <c r="H513" s="6">
        <f t="shared" si="921"/>
        <v>11783.955674999999</v>
      </c>
      <c r="I513" s="6">
        <f t="shared" si="921"/>
        <v>38391.038074999997</v>
      </c>
      <c r="J513" s="6">
        <f t="shared" si="921"/>
        <v>6078.3420999999998</v>
      </c>
      <c r="K513" s="6">
        <f t="shared" si="921"/>
        <v>9318.2131250000002</v>
      </c>
      <c r="L513" s="6">
        <f t="shared" si="921"/>
        <v>4902.8136750000003</v>
      </c>
      <c r="M513" s="6">
        <f t="shared" si="921"/>
        <v>7454.5704999999998</v>
      </c>
      <c r="N513" s="6">
        <f t="shared" si="921"/>
        <v>38190.338100000001</v>
      </c>
      <c r="O513" s="6">
        <f t="shared" si="921"/>
        <v>5418.8993250000003</v>
      </c>
      <c r="P513" s="6">
        <f t="shared" ref="P513" si="922">$C512*P512</f>
        <v>0</v>
      </c>
      <c r="Q513" s="6">
        <f t="shared" ref="Q513" si="923">$C512*Q512</f>
        <v>11067.170050000001</v>
      </c>
      <c r="R513" s="6">
        <f t="shared" ref="R513:AB513" si="924">$C512*R512</f>
        <v>5447.5707499999999</v>
      </c>
      <c r="S513" s="6">
        <f t="shared" si="924"/>
        <v>1204.19985</v>
      </c>
      <c r="T513" s="6">
        <f t="shared" si="924"/>
        <v>15482.5695</v>
      </c>
      <c r="U513" s="6">
        <f t="shared" si="924"/>
        <v>5103.5136499999999</v>
      </c>
      <c r="V513" s="6">
        <f t="shared" si="924"/>
        <v>10522.412975000001</v>
      </c>
      <c r="W513" s="6">
        <f t="shared" si="924"/>
        <v>13532.9126</v>
      </c>
      <c r="X513" s="6">
        <f t="shared" si="924"/>
        <v>18321.040574999999</v>
      </c>
      <c r="Y513" s="6">
        <f t="shared" si="924"/>
        <v>745.45704999999998</v>
      </c>
      <c r="Z513" s="6">
        <f t="shared" si="924"/>
        <v>0</v>
      </c>
      <c r="AA513" s="6">
        <f t="shared" si="924"/>
        <v>229.37140000000002</v>
      </c>
      <c r="AB513" s="6">
        <f t="shared" si="924"/>
        <v>0</v>
      </c>
      <c r="AC513" s="67"/>
      <c r="AD513" s="55"/>
    </row>
    <row r="514" spans="1:30" s="52" customFormat="1">
      <c r="A514" s="96" t="s">
        <v>439</v>
      </c>
      <c r="B514" s="29">
        <f>6881142/2</f>
        <v>3440571</v>
      </c>
      <c r="C514" s="165">
        <f t="shared" si="828"/>
        <v>286714.25</v>
      </c>
      <c r="D514" s="5">
        <v>6.3399999999999998E-2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>
        <v>0.28539999999999999</v>
      </c>
      <c r="R514" s="5"/>
      <c r="S514" s="5">
        <v>4.9599999999999998E-2</v>
      </c>
      <c r="T514" s="5">
        <v>0.104</v>
      </c>
      <c r="U514" s="5"/>
      <c r="V514" s="5"/>
      <c r="W514" s="5"/>
      <c r="X514" s="5">
        <v>0.4783</v>
      </c>
      <c r="Y514" s="5">
        <v>1.9300000000000001E-2</v>
      </c>
      <c r="Z514" s="5"/>
      <c r="AA514" s="5"/>
      <c r="AB514" s="5"/>
      <c r="AC514" s="67"/>
      <c r="AD514" s="55"/>
    </row>
    <row r="515" spans="1:30" s="52" customFormat="1">
      <c r="A515" s="97"/>
      <c r="B515" s="12"/>
      <c r="C515" s="165"/>
      <c r="D515" s="6">
        <f t="shared" ref="D515" si="925">$C514*D514</f>
        <v>18177.68345</v>
      </c>
      <c r="E515" s="6">
        <f t="shared" ref="E515" si="926">$C514*E514</f>
        <v>0</v>
      </c>
      <c r="F515" s="6">
        <f t="shared" ref="F515:O515" si="927">$C514*F514</f>
        <v>0</v>
      </c>
      <c r="G515" s="6">
        <f t="shared" si="927"/>
        <v>0</v>
      </c>
      <c r="H515" s="6">
        <f t="shared" si="927"/>
        <v>0</v>
      </c>
      <c r="I515" s="6">
        <f t="shared" si="927"/>
        <v>0</v>
      </c>
      <c r="J515" s="6">
        <f t="shared" si="927"/>
        <v>0</v>
      </c>
      <c r="K515" s="6">
        <f t="shared" si="927"/>
        <v>0</v>
      </c>
      <c r="L515" s="6">
        <f t="shared" si="927"/>
        <v>0</v>
      </c>
      <c r="M515" s="6">
        <f t="shared" si="927"/>
        <v>0</v>
      </c>
      <c r="N515" s="6">
        <f t="shared" si="927"/>
        <v>0</v>
      </c>
      <c r="O515" s="6">
        <f t="shared" si="927"/>
        <v>0</v>
      </c>
      <c r="P515" s="6">
        <f t="shared" ref="P515" si="928">$C514*P514</f>
        <v>0</v>
      </c>
      <c r="Q515" s="6">
        <f t="shared" ref="Q515" si="929">$C514*Q514</f>
        <v>81828.246950000001</v>
      </c>
      <c r="R515" s="6">
        <f t="shared" ref="R515:AB515" si="930">$C514*R514</f>
        <v>0</v>
      </c>
      <c r="S515" s="6">
        <f t="shared" si="930"/>
        <v>14221.0268</v>
      </c>
      <c r="T515" s="6">
        <f t="shared" si="930"/>
        <v>29818.281999999999</v>
      </c>
      <c r="U515" s="6">
        <f t="shared" si="930"/>
        <v>0</v>
      </c>
      <c r="V515" s="6">
        <f t="shared" si="930"/>
        <v>0</v>
      </c>
      <c r="W515" s="6">
        <f t="shared" si="930"/>
        <v>0</v>
      </c>
      <c r="X515" s="6">
        <f t="shared" si="930"/>
        <v>137135.42577500001</v>
      </c>
      <c r="Y515" s="6">
        <f t="shared" si="930"/>
        <v>5533.5850250000003</v>
      </c>
      <c r="Z515" s="6">
        <f t="shared" si="930"/>
        <v>0</v>
      </c>
      <c r="AA515" s="6">
        <f t="shared" si="930"/>
        <v>0</v>
      </c>
      <c r="AB515" s="6">
        <f t="shared" si="930"/>
        <v>0</v>
      </c>
      <c r="AC515" s="67"/>
      <c r="AD515" s="55"/>
    </row>
    <row r="516" spans="1:30" s="52" customFormat="1">
      <c r="A516" s="96" t="s">
        <v>109</v>
      </c>
      <c r="B516" s="201">
        <v>1289383</v>
      </c>
      <c r="C516" s="165">
        <f t="shared" si="828"/>
        <v>107448.58</v>
      </c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>
        <v>0.94410000000000005</v>
      </c>
      <c r="Y516" s="40">
        <v>3.5299999999999998E-2</v>
      </c>
      <c r="Z516" s="40">
        <v>2.06E-2</v>
      </c>
      <c r="AA516" s="40">
        <v>0</v>
      </c>
      <c r="AB516" s="40">
        <v>0</v>
      </c>
      <c r="AC516" s="67"/>
      <c r="AD516" s="55"/>
    </row>
    <row r="517" spans="1:30" s="52" customFormat="1">
      <c r="A517" s="97"/>
      <c r="B517" s="74"/>
      <c r="C517" s="165"/>
      <c r="D517" s="39">
        <f t="shared" ref="D517" si="931">$C516*D516</f>
        <v>0</v>
      </c>
      <c r="E517" s="39">
        <f t="shared" ref="E517" si="932">$C516*E516</f>
        <v>0</v>
      </c>
      <c r="F517" s="39">
        <f t="shared" ref="F517:AB517" si="933">$C516*F516</f>
        <v>0</v>
      </c>
      <c r="G517" s="39">
        <f t="shared" si="933"/>
        <v>0</v>
      </c>
      <c r="H517" s="39">
        <f t="shared" si="933"/>
        <v>0</v>
      </c>
      <c r="I517" s="39">
        <f t="shared" si="933"/>
        <v>0</v>
      </c>
      <c r="J517" s="39">
        <f t="shared" si="933"/>
        <v>0</v>
      </c>
      <c r="K517" s="39">
        <f t="shared" si="933"/>
        <v>0</v>
      </c>
      <c r="L517" s="39">
        <f t="shared" si="933"/>
        <v>0</v>
      </c>
      <c r="M517" s="39">
        <f t="shared" si="933"/>
        <v>0</v>
      </c>
      <c r="N517" s="39">
        <f t="shared" si="933"/>
        <v>0</v>
      </c>
      <c r="O517" s="39">
        <f t="shared" si="933"/>
        <v>0</v>
      </c>
      <c r="P517" s="39">
        <f t="shared" si="933"/>
        <v>0</v>
      </c>
      <c r="Q517" s="39">
        <f t="shared" si="933"/>
        <v>0</v>
      </c>
      <c r="R517" s="39">
        <f t="shared" si="933"/>
        <v>0</v>
      </c>
      <c r="S517" s="39">
        <f t="shared" si="933"/>
        <v>0</v>
      </c>
      <c r="T517" s="39">
        <f t="shared" si="933"/>
        <v>0</v>
      </c>
      <c r="U517" s="39">
        <f t="shared" si="933"/>
        <v>0</v>
      </c>
      <c r="V517" s="39">
        <f t="shared" si="933"/>
        <v>0</v>
      </c>
      <c r="W517" s="39">
        <f t="shared" si="933"/>
        <v>0</v>
      </c>
      <c r="X517" s="39">
        <f t="shared" si="933"/>
        <v>101442.20437800001</v>
      </c>
      <c r="Y517" s="39">
        <f t="shared" si="933"/>
        <v>3792.934874</v>
      </c>
      <c r="Z517" s="39">
        <f t="shared" si="933"/>
        <v>2213.440748</v>
      </c>
      <c r="AA517" s="39">
        <f t="shared" si="933"/>
        <v>0</v>
      </c>
      <c r="AB517" s="39">
        <f t="shared" si="933"/>
        <v>0</v>
      </c>
      <c r="AC517" s="67"/>
      <c r="AD517" s="55"/>
    </row>
    <row r="518" spans="1:30" s="52" customFormat="1">
      <c r="A518" s="96" t="s">
        <v>110</v>
      </c>
      <c r="B518" s="201">
        <v>1666598</v>
      </c>
      <c r="C518" s="165">
        <f t="shared" si="828"/>
        <v>138883.17000000001</v>
      </c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>
        <v>0.36349999999999999</v>
      </c>
      <c r="R518" s="5"/>
      <c r="S518" s="5">
        <v>0.188</v>
      </c>
      <c r="T518" s="5"/>
      <c r="U518" s="5"/>
      <c r="V518" s="5"/>
      <c r="W518" s="5"/>
      <c r="X518" s="5">
        <v>0.43240000000000001</v>
      </c>
      <c r="Y518" s="5">
        <v>1.61E-2</v>
      </c>
      <c r="Z518" s="5"/>
      <c r="AA518" s="5"/>
      <c r="AB518" s="5"/>
      <c r="AC518" s="67"/>
      <c r="AD518" s="55"/>
    </row>
    <row r="519" spans="1:30" s="52" customFormat="1">
      <c r="A519" s="97"/>
      <c r="B519" s="74"/>
      <c r="C519" s="165"/>
      <c r="D519" s="6">
        <f t="shared" ref="D519" si="934">$C518*D518</f>
        <v>0</v>
      </c>
      <c r="E519" s="6">
        <f t="shared" ref="E519" si="935">$C518*E518</f>
        <v>0</v>
      </c>
      <c r="F519" s="6">
        <f t="shared" ref="F519:AB519" si="936">$C518*F518</f>
        <v>0</v>
      </c>
      <c r="G519" s="6">
        <f t="shared" si="936"/>
        <v>0</v>
      </c>
      <c r="H519" s="6">
        <f t="shared" si="936"/>
        <v>0</v>
      </c>
      <c r="I519" s="6">
        <f t="shared" si="936"/>
        <v>0</v>
      </c>
      <c r="J519" s="6">
        <f t="shared" si="936"/>
        <v>0</v>
      </c>
      <c r="K519" s="6">
        <f t="shared" si="936"/>
        <v>0</v>
      </c>
      <c r="L519" s="6">
        <f t="shared" si="936"/>
        <v>0</v>
      </c>
      <c r="M519" s="6">
        <f t="shared" si="936"/>
        <v>0</v>
      </c>
      <c r="N519" s="6">
        <f t="shared" si="936"/>
        <v>0</v>
      </c>
      <c r="O519" s="6">
        <f t="shared" si="936"/>
        <v>0</v>
      </c>
      <c r="P519" s="6">
        <f t="shared" si="936"/>
        <v>0</v>
      </c>
      <c r="Q519" s="6">
        <f t="shared" si="936"/>
        <v>50484.032295000005</v>
      </c>
      <c r="R519" s="6">
        <f t="shared" si="936"/>
        <v>0</v>
      </c>
      <c r="S519" s="6">
        <f t="shared" si="936"/>
        <v>26110.035960000001</v>
      </c>
      <c r="T519" s="6">
        <f t="shared" si="936"/>
        <v>0</v>
      </c>
      <c r="U519" s="6">
        <f t="shared" si="936"/>
        <v>0</v>
      </c>
      <c r="V519" s="6">
        <f t="shared" si="936"/>
        <v>0</v>
      </c>
      <c r="W519" s="6">
        <f t="shared" si="936"/>
        <v>0</v>
      </c>
      <c r="X519" s="6">
        <f t="shared" si="936"/>
        <v>60053.082708000009</v>
      </c>
      <c r="Y519" s="6">
        <f t="shared" si="936"/>
        <v>2236.019037</v>
      </c>
      <c r="Z519" s="6">
        <f t="shared" si="936"/>
        <v>0</v>
      </c>
      <c r="AA519" s="6">
        <f t="shared" si="936"/>
        <v>0</v>
      </c>
      <c r="AB519" s="6">
        <f t="shared" si="936"/>
        <v>0</v>
      </c>
      <c r="AC519" s="67"/>
      <c r="AD519" s="55"/>
    </row>
    <row r="520" spans="1:30" s="52" customFormat="1">
      <c r="A520" s="96" t="s">
        <v>111</v>
      </c>
      <c r="B520" s="201">
        <v>575375</v>
      </c>
      <c r="C520" s="165">
        <f t="shared" si="828"/>
        <v>47947.92</v>
      </c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>
        <v>0.39410000000000001</v>
      </c>
      <c r="R520" s="5"/>
      <c r="S520" s="5">
        <v>0.20380000000000001</v>
      </c>
      <c r="T520" s="5"/>
      <c r="U520" s="5"/>
      <c r="V520" s="5"/>
      <c r="W520" s="5"/>
      <c r="X520" s="5">
        <v>0.3876</v>
      </c>
      <c r="Y520" s="5">
        <v>1.4500000000000001E-2</v>
      </c>
      <c r="Z520" s="5"/>
      <c r="AA520" s="5"/>
      <c r="AB520" s="5"/>
      <c r="AC520" s="67"/>
      <c r="AD520" s="55"/>
    </row>
    <row r="521" spans="1:30" s="52" customFormat="1">
      <c r="A521" s="97"/>
      <c r="B521" s="74"/>
      <c r="C521" s="165"/>
      <c r="D521" s="6">
        <f t="shared" ref="D521" si="937">$C520*D520</f>
        <v>0</v>
      </c>
      <c r="E521" s="6">
        <f t="shared" ref="E521" si="938">$C520*E520</f>
        <v>0</v>
      </c>
      <c r="F521" s="6">
        <f t="shared" ref="F521:AB521" si="939">$C520*F520</f>
        <v>0</v>
      </c>
      <c r="G521" s="6">
        <f t="shared" si="939"/>
        <v>0</v>
      </c>
      <c r="H521" s="6">
        <f t="shared" si="939"/>
        <v>0</v>
      </c>
      <c r="I521" s="6">
        <f t="shared" si="939"/>
        <v>0</v>
      </c>
      <c r="J521" s="6">
        <f t="shared" si="939"/>
        <v>0</v>
      </c>
      <c r="K521" s="6">
        <f t="shared" si="939"/>
        <v>0</v>
      </c>
      <c r="L521" s="6">
        <f t="shared" si="939"/>
        <v>0</v>
      </c>
      <c r="M521" s="6">
        <f t="shared" si="939"/>
        <v>0</v>
      </c>
      <c r="N521" s="6">
        <f t="shared" si="939"/>
        <v>0</v>
      </c>
      <c r="O521" s="6">
        <f t="shared" si="939"/>
        <v>0</v>
      </c>
      <c r="P521" s="6">
        <f t="shared" si="939"/>
        <v>0</v>
      </c>
      <c r="Q521" s="6">
        <f t="shared" si="939"/>
        <v>18896.275271999999</v>
      </c>
      <c r="R521" s="6">
        <f t="shared" si="939"/>
        <v>0</v>
      </c>
      <c r="S521" s="6">
        <f t="shared" si="939"/>
        <v>9771.7860959999998</v>
      </c>
      <c r="T521" s="6">
        <f t="shared" si="939"/>
        <v>0</v>
      </c>
      <c r="U521" s="6">
        <f t="shared" si="939"/>
        <v>0</v>
      </c>
      <c r="V521" s="6">
        <f t="shared" si="939"/>
        <v>0</v>
      </c>
      <c r="W521" s="6">
        <f t="shared" si="939"/>
        <v>0</v>
      </c>
      <c r="X521" s="6">
        <f t="shared" si="939"/>
        <v>18584.613792</v>
      </c>
      <c r="Y521" s="6">
        <f t="shared" si="939"/>
        <v>695.24483999999995</v>
      </c>
      <c r="Z521" s="6">
        <f t="shared" si="939"/>
        <v>0</v>
      </c>
      <c r="AA521" s="6">
        <f t="shared" si="939"/>
        <v>0</v>
      </c>
      <c r="AB521" s="6">
        <f t="shared" si="939"/>
        <v>0</v>
      </c>
      <c r="AC521" s="67"/>
      <c r="AD521" s="55"/>
    </row>
    <row r="522" spans="1:30" s="52" customFormat="1">
      <c r="A522" s="96" t="s">
        <v>112</v>
      </c>
      <c r="B522" s="201">
        <v>5637829</v>
      </c>
      <c r="C522" s="165">
        <f t="shared" si="828"/>
        <v>469819.08</v>
      </c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>
        <v>0.2349</v>
      </c>
      <c r="R522" s="5"/>
      <c r="S522" s="5">
        <v>1.61E-2</v>
      </c>
      <c r="T522" s="5"/>
      <c r="U522" s="5">
        <v>5.3699999999999998E-2</v>
      </c>
      <c r="V522" s="5"/>
      <c r="W522" s="5"/>
      <c r="X522" s="5">
        <v>0.67030000000000001</v>
      </c>
      <c r="Y522" s="5">
        <v>2.5000000000000001E-2</v>
      </c>
      <c r="Z522" s="5"/>
      <c r="AA522" s="5"/>
      <c r="AB522" s="5"/>
      <c r="AC522" s="67"/>
      <c r="AD522" s="55"/>
    </row>
    <row r="523" spans="1:30" s="52" customFormat="1">
      <c r="A523" s="97"/>
      <c r="B523" s="74"/>
      <c r="C523" s="165"/>
      <c r="D523" s="6">
        <f t="shared" ref="D523" si="940">$C522*D522</f>
        <v>0</v>
      </c>
      <c r="E523" s="6">
        <f t="shared" ref="E523" si="941">$C522*E522</f>
        <v>0</v>
      </c>
      <c r="F523" s="6">
        <f t="shared" ref="F523:AB523" si="942">$C522*F522</f>
        <v>0</v>
      </c>
      <c r="G523" s="6">
        <f t="shared" si="942"/>
        <v>0</v>
      </c>
      <c r="H523" s="6">
        <f t="shared" si="942"/>
        <v>0</v>
      </c>
      <c r="I523" s="6">
        <f t="shared" si="942"/>
        <v>0</v>
      </c>
      <c r="J523" s="6">
        <f t="shared" si="942"/>
        <v>0</v>
      </c>
      <c r="K523" s="6">
        <f t="shared" si="942"/>
        <v>0</v>
      </c>
      <c r="L523" s="6">
        <f t="shared" si="942"/>
        <v>0</v>
      </c>
      <c r="M523" s="6">
        <f t="shared" si="942"/>
        <v>0</v>
      </c>
      <c r="N523" s="6">
        <f t="shared" si="942"/>
        <v>0</v>
      </c>
      <c r="O523" s="6">
        <f t="shared" si="942"/>
        <v>0</v>
      </c>
      <c r="P523" s="6">
        <f t="shared" si="942"/>
        <v>0</v>
      </c>
      <c r="Q523" s="6">
        <f t="shared" si="942"/>
        <v>110360.501892</v>
      </c>
      <c r="R523" s="6">
        <f t="shared" si="942"/>
        <v>0</v>
      </c>
      <c r="S523" s="6">
        <f t="shared" si="942"/>
        <v>7564.0871880000004</v>
      </c>
      <c r="T523" s="6">
        <f t="shared" si="942"/>
        <v>0</v>
      </c>
      <c r="U523" s="6">
        <f t="shared" si="942"/>
        <v>25229.284596000001</v>
      </c>
      <c r="V523" s="6">
        <f t="shared" si="942"/>
        <v>0</v>
      </c>
      <c r="W523" s="6">
        <f t="shared" si="942"/>
        <v>0</v>
      </c>
      <c r="X523" s="6">
        <f t="shared" si="942"/>
        <v>314919.72932400001</v>
      </c>
      <c r="Y523" s="6">
        <f t="shared" si="942"/>
        <v>11745.477000000001</v>
      </c>
      <c r="Z523" s="6">
        <f t="shared" si="942"/>
        <v>0</v>
      </c>
      <c r="AA523" s="6">
        <f t="shared" si="942"/>
        <v>0</v>
      </c>
      <c r="AB523" s="6">
        <f t="shared" si="942"/>
        <v>0</v>
      </c>
      <c r="AC523" s="67"/>
      <c r="AD523" s="55"/>
    </row>
    <row r="524" spans="1:30" s="52" customFormat="1">
      <c r="A524" s="96" t="s">
        <v>113</v>
      </c>
      <c r="B524" s="202">
        <v>33106574</v>
      </c>
      <c r="C524" s="165">
        <f t="shared" si="828"/>
        <v>2758881.17</v>
      </c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>
        <v>0.96179999999999999</v>
      </c>
      <c r="Y524" s="5">
        <v>3.8199999999999998E-2</v>
      </c>
      <c r="Z524" s="5"/>
      <c r="AA524" s="5"/>
      <c r="AB524" s="5"/>
      <c r="AC524" s="67"/>
      <c r="AD524" s="55"/>
    </row>
    <row r="525" spans="1:30" s="52" customFormat="1">
      <c r="A525" s="97"/>
      <c r="B525" s="74"/>
      <c r="C525" s="165"/>
      <c r="D525" s="6">
        <f t="shared" ref="D525" si="943">$C524*D524</f>
        <v>0</v>
      </c>
      <c r="E525" s="6">
        <f t="shared" ref="E525" si="944">$C524*E524</f>
        <v>0</v>
      </c>
      <c r="F525" s="6">
        <f t="shared" ref="F525:AB525" si="945">$C524*F524</f>
        <v>0</v>
      </c>
      <c r="G525" s="6">
        <f t="shared" si="945"/>
        <v>0</v>
      </c>
      <c r="H525" s="6">
        <f t="shared" si="945"/>
        <v>0</v>
      </c>
      <c r="I525" s="6">
        <f t="shared" si="945"/>
        <v>0</v>
      </c>
      <c r="J525" s="6">
        <f t="shared" si="945"/>
        <v>0</v>
      </c>
      <c r="K525" s="6">
        <f t="shared" si="945"/>
        <v>0</v>
      </c>
      <c r="L525" s="6">
        <f t="shared" si="945"/>
        <v>0</v>
      </c>
      <c r="M525" s="6">
        <f t="shared" si="945"/>
        <v>0</v>
      </c>
      <c r="N525" s="6">
        <f t="shared" si="945"/>
        <v>0</v>
      </c>
      <c r="O525" s="6">
        <f t="shared" si="945"/>
        <v>0</v>
      </c>
      <c r="P525" s="6">
        <f t="shared" si="945"/>
        <v>0</v>
      </c>
      <c r="Q525" s="6">
        <f t="shared" si="945"/>
        <v>0</v>
      </c>
      <c r="R525" s="6">
        <f t="shared" si="945"/>
        <v>0</v>
      </c>
      <c r="S525" s="6">
        <f t="shared" si="945"/>
        <v>0</v>
      </c>
      <c r="T525" s="6">
        <f t="shared" si="945"/>
        <v>0</v>
      </c>
      <c r="U525" s="6">
        <f t="shared" si="945"/>
        <v>0</v>
      </c>
      <c r="V525" s="6">
        <f t="shared" si="945"/>
        <v>0</v>
      </c>
      <c r="W525" s="6">
        <f t="shared" si="945"/>
        <v>0</v>
      </c>
      <c r="X525" s="6">
        <f t="shared" si="945"/>
        <v>2653491.909306</v>
      </c>
      <c r="Y525" s="6">
        <f t="shared" si="945"/>
        <v>105389.260694</v>
      </c>
      <c r="Z525" s="6">
        <f t="shared" si="945"/>
        <v>0</v>
      </c>
      <c r="AA525" s="6">
        <f t="shared" si="945"/>
        <v>0</v>
      </c>
      <c r="AB525" s="6">
        <f t="shared" si="945"/>
        <v>0</v>
      </c>
      <c r="AC525" s="67"/>
      <c r="AD525" s="55"/>
    </row>
    <row r="526" spans="1:30" s="52" customFormat="1">
      <c r="A526" s="96" t="s">
        <v>114</v>
      </c>
      <c r="B526" s="202">
        <v>33958598</v>
      </c>
      <c r="C526" s="165">
        <f t="shared" si="828"/>
        <v>2829883.17</v>
      </c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>
        <v>0.96179999999999999</v>
      </c>
      <c r="Y526" s="5">
        <v>3.8199999999999998E-2</v>
      </c>
      <c r="Z526" s="5"/>
      <c r="AA526" s="5"/>
      <c r="AB526" s="5"/>
      <c r="AC526" s="67"/>
      <c r="AD526" s="55"/>
    </row>
    <row r="527" spans="1:30" s="52" customFormat="1">
      <c r="A527" s="97"/>
      <c r="B527" s="74"/>
      <c r="C527" s="165"/>
      <c r="D527" s="6">
        <f t="shared" ref="D527" si="946">$C526*D526</f>
        <v>0</v>
      </c>
      <c r="E527" s="6">
        <f t="shared" ref="E527" si="947">$C526*E526</f>
        <v>0</v>
      </c>
      <c r="F527" s="6">
        <f t="shared" ref="F527:AB527" si="948">$C526*F526</f>
        <v>0</v>
      </c>
      <c r="G527" s="6">
        <f t="shared" si="948"/>
        <v>0</v>
      </c>
      <c r="H527" s="6">
        <f t="shared" si="948"/>
        <v>0</v>
      </c>
      <c r="I527" s="6">
        <f t="shared" si="948"/>
        <v>0</v>
      </c>
      <c r="J527" s="6">
        <f t="shared" si="948"/>
        <v>0</v>
      </c>
      <c r="K527" s="6">
        <f t="shared" si="948"/>
        <v>0</v>
      </c>
      <c r="L527" s="6">
        <f t="shared" si="948"/>
        <v>0</v>
      </c>
      <c r="M527" s="6">
        <f t="shared" si="948"/>
        <v>0</v>
      </c>
      <c r="N527" s="6">
        <f t="shared" si="948"/>
        <v>0</v>
      </c>
      <c r="O527" s="6">
        <f t="shared" si="948"/>
        <v>0</v>
      </c>
      <c r="P527" s="6">
        <f t="shared" si="948"/>
        <v>0</v>
      </c>
      <c r="Q527" s="6">
        <f t="shared" si="948"/>
        <v>0</v>
      </c>
      <c r="R527" s="6">
        <f t="shared" si="948"/>
        <v>0</v>
      </c>
      <c r="S527" s="6">
        <f t="shared" si="948"/>
        <v>0</v>
      </c>
      <c r="T527" s="6">
        <f t="shared" si="948"/>
        <v>0</v>
      </c>
      <c r="U527" s="6">
        <f t="shared" si="948"/>
        <v>0</v>
      </c>
      <c r="V527" s="6">
        <f t="shared" si="948"/>
        <v>0</v>
      </c>
      <c r="W527" s="6">
        <f t="shared" si="948"/>
        <v>0</v>
      </c>
      <c r="X527" s="6">
        <f t="shared" si="948"/>
        <v>2721781.6329059997</v>
      </c>
      <c r="Y527" s="6">
        <f t="shared" si="948"/>
        <v>108101.53709399998</v>
      </c>
      <c r="Z527" s="6">
        <f t="shared" si="948"/>
        <v>0</v>
      </c>
      <c r="AA527" s="6">
        <f t="shared" si="948"/>
        <v>0</v>
      </c>
      <c r="AB527" s="6">
        <f t="shared" si="948"/>
        <v>0</v>
      </c>
      <c r="AC527" s="67"/>
      <c r="AD527" s="55"/>
    </row>
    <row r="528" spans="1:30" s="52" customFormat="1">
      <c r="A528" s="96" t="s">
        <v>115</v>
      </c>
      <c r="B528" s="201">
        <v>1998033</v>
      </c>
      <c r="C528" s="165">
        <f t="shared" si="828"/>
        <v>166502.75</v>
      </c>
      <c r="D528" s="148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>
        <v>1.4E-3</v>
      </c>
      <c r="Q528" s="149"/>
      <c r="R528" s="149"/>
      <c r="S528" s="149"/>
      <c r="T528" s="149"/>
      <c r="U528" s="149"/>
      <c r="V528" s="149"/>
      <c r="W528" s="149"/>
      <c r="X528" s="40">
        <v>0.95830000000000004</v>
      </c>
      <c r="Y528" s="40">
        <v>3.8100000000000002E-2</v>
      </c>
      <c r="Z528" s="149">
        <v>2.2000000000000001E-3</v>
      </c>
      <c r="AA528" s="149">
        <v>0</v>
      </c>
      <c r="AB528" s="149">
        <v>0</v>
      </c>
      <c r="AC528" s="67"/>
      <c r="AD528" s="55"/>
    </row>
    <row r="529" spans="1:30" s="52" customFormat="1">
      <c r="A529" s="97"/>
      <c r="B529" s="74"/>
      <c r="C529" s="165"/>
      <c r="D529" s="39">
        <f t="shared" ref="D529" si="949">$C528*D528</f>
        <v>0</v>
      </c>
      <c r="E529" s="39">
        <f t="shared" ref="E529" si="950">$C528*E528</f>
        <v>0</v>
      </c>
      <c r="F529" s="39">
        <f t="shared" ref="F529:AB529" si="951">$C528*F528</f>
        <v>0</v>
      </c>
      <c r="G529" s="39">
        <f t="shared" si="951"/>
        <v>0</v>
      </c>
      <c r="H529" s="39">
        <f t="shared" si="951"/>
        <v>0</v>
      </c>
      <c r="I529" s="39">
        <f t="shared" si="951"/>
        <v>0</v>
      </c>
      <c r="J529" s="39">
        <f t="shared" si="951"/>
        <v>0</v>
      </c>
      <c r="K529" s="39">
        <f t="shared" si="951"/>
        <v>0</v>
      </c>
      <c r="L529" s="39">
        <f t="shared" si="951"/>
        <v>0</v>
      </c>
      <c r="M529" s="39">
        <f t="shared" si="951"/>
        <v>0</v>
      </c>
      <c r="N529" s="39">
        <f t="shared" si="951"/>
        <v>0</v>
      </c>
      <c r="O529" s="39">
        <f t="shared" si="951"/>
        <v>0</v>
      </c>
      <c r="P529" s="39">
        <f t="shared" si="951"/>
        <v>233.10384999999999</v>
      </c>
      <c r="Q529" s="39">
        <f t="shared" si="951"/>
        <v>0</v>
      </c>
      <c r="R529" s="39">
        <f t="shared" si="951"/>
        <v>0</v>
      </c>
      <c r="S529" s="39">
        <f t="shared" si="951"/>
        <v>0</v>
      </c>
      <c r="T529" s="39">
        <f t="shared" si="951"/>
        <v>0</v>
      </c>
      <c r="U529" s="39">
        <f t="shared" si="951"/>
        <v>0</v>
      </c>
      <c r="V529" s="39">
        <f t="shared" si="951"/>
        <v>0</v>
      </c>
      <c r="W529" s="39">
        <f t="shared" si="951"/>
        <v>0</v>
      </c>
      <c r="X529" s="39">
        <f t="shared" si="951"/>
        <v>159559.58532499999</v>
      </c>
      <c r="Y529" s="39">
        <f t="shared" si="951"/>
        <v>6343.7547750000003</v>
      </c>
      <c r="Z529" s="39">
        <f t="shared" si="951"/>
        <v>366.30605000000003</v>
      </c>
      <c r="AA529" s="39">
        <f t="shared" si="951"/>
        <v>0</v>
      </c>
      <c r="AB529" s="39">
        <f t="shared" si="951"/>
        <v>0</v>
      </c>
      <c r="AC529" s="67"/>
      <c r="AD529" s="55"/>
    </row>
    <row r="530" spans="1:30" s="52" customFormat="1">
      <c r="A530" s="96" t="s">
        <v>212</v>
      </c>
      <c r="B530" s="75">
        <v>4384383</v>
      </c>
      <c r="C530" s="165">
        <f t="shared" si="828"/>
        <v>365365.25</v>
      </c>
      <c r="D530" s="27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5">
        <v>0.96179999999999999</v>
      </c>
      <c r="Y530" s="5">
        <v>3.8199999999999998E-2</v>
      </c>
      <c r="Z530" s="10"/>
      <c r="AA530" s="10"/>
      <c r="AB530" s="10"/>
      <c r="AC530" s="67"/>
      <c r="AD530" s="55"/>
    </row>
    <row r="531" spans="1:30" s="52" customFormat="1">
      <c r="A531" s="97"/>
      <c r="B531" s="74"/>
      <c r="C531" s="165"/>
      <c r="D531" s="6">
        <f t="shared" ref="D531" si="952">$C530*D530</f>
        <v>0</v>
      </c>
      <c r="E531" s="6">
        <f t="shared" ref="E531" si="953">$C530*E530</f>
        <v>0</v>
      </c>
      <c r="F531" s="6">
        <f t="shared" ref="F531:N531" si="954">$C530*F530</f>
        <v>0</v>
      </c>
      <c r="G531" s="6">
        <f t="shared" si="954"/>
        <v>0</v>
      </c>
      <c r="H531" s="6">
        <f t="shared" si="954"/>
        <v>0</v>
      </c>
      <c r="I531" s="6">
        <f t="shared" si="954"/>
        <v>0</v>
      </c>
      <c r="J531" s="6">
        <f t="shared" si="954"/>
        <v>0</v>
      </c>
      <c r="K531" s="6">
        <f t="shared" si="954"/>
        <v>0</v>
      </c>
      <c r="L531" s="6">
        <f t="shared" si="954"/>
        <v>0</v>
      </c>
      <c r="M531" s="6">
        <f t="shared" si="954"/>
        <v>0</v>
      </c>
      <c r="N531" s="6">
        <f t="shared" si="954"/>
        <v>0</v>
      </c>
      <c r="O531" s="6">
        <f t="shared" ref="O531" si="955">$C530*O530</f>
        <v>0</v>
      </c>
      <c r="P531" s="6">
        <f t="shared" ref="P531" si="956">$C530*P530</f>
        <v>0</v>
      </c>
      <c r="Q531" s="6">
        <f t="shared" ref="Q531:AB531" si="957">$C530*Q530</f>
        <v>0</v>
      </c>
      <c r="R531" s="6">
        <f t="shared" si="957"/>
        <v>0</v>
      </c>
      <c r="S531" s="6">
        <f t="shared" si="957"/>
        <v>0</v>
      </c>
      <c r="T531" s="6">
        <f t="shared" si="957"/>
        <v>0</v>
      </c>
      <c r="U531" s="6">
        <f t="shared" si="957"/>
        <v>0</v>
      </c>
      <c r="V531" s="6">
        <f t="shared" si="957"/>
        <v>0</v>
      </c>
      <c r="W531" s="6">
        <f t="shared" si="957"/>
        <v>0</v>
      </c>
      <c r="X531" s="6">
        <f t="shared" si="957"/>
        <v>351408.29745000001</v>
      </c>
      <c r="Y531" s="6">
        <f t="shared" si="957"/>
        <v>13956.95255</v>
      </c>
      <c r="Z531" s="6">
        <f t="shared" si="957"/>
        <v>0</v>
      </c>
      <c r="AA531" s="6">
        <f t="shared" si="957"/>
        <v>0</v>
      </c>
      <c r="AB531" s="6">
        <f t="shared" si="957"/>
        <v>0</v>
      </c>
      <c r="AC531" s="67"/>
      <c r="AD531" s="55"/>
    </row>
    <row r="532" spans="1:30" s="52" customFormat="1">
      <c r="A532" s="96" t="s">
        <v>213</v>
      </c>
      <c r="B532" s="75">
        <v>1158033</v>
      </c>
      <c r="C532" s="165">
        <f t="shared" si="828"/>
        <v>96502.75</v>
      </c>
      <c r="D532" s="148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>
        <v>7.4999999999999997E-3</v>
      </c>
      <c r="Q532" s="149">
        <v>0.1031</v>
      </c>
      <c r="R532" s="149"/>
      <c r="S532" s="149">
        <v>9.7999999999999997E-3</v>
      </c>
      <c r="T532" s="149">
        <v>0.30809999999999998</v>
      </c>
      <c r="U532" s="149"/>
      <c r="V532" s="149"/>
      <c r="W532" s="149"/>
      <c r="X532" s="40">
        <v>0.54169999999999996</v>
      </c>
      <c r="Y532" s="40">
        <v>2.1600000000000001E-2</v>
      </c>
      <c r="Z532" s="149">
        <v>8.2000000000000007E-3</v>
      </c>
      <c r="AA532" s="149">
        <v>0</v>
      </c>
      <c r="AB532" s="149">
        <v>0</v>
      </c>
      <c r="AC532" s="67"/>
      <c r="AD532" s="55"/>
    </row>
    <row r="533" spans="1:30" s="52" customFormat="1">
      <c r="A533" s="97"/>
      <c r="B533" s="74"/>
      <c r="C533" s="165"/>
      <c r="D533" s="39">
        <f t="shared" ref="D533" si="958">$C532*D532</f>
        <v>0</v>
      </c>
      <c r="E533" s="39">
        <f t="shared" ref="E533" si="959">$C532*E532</f>
        <v>0</v>
      </c>
      <c r="F533" s="39">
        <f t="shared" ref="F533:AB533" si="960">$C532*F532</f>
        <v>0</v>
      </c>
      <c r="G533" s="39">
        <f t="shared" si="960"/>
        <v>0</v>
      </c>
      <c r="H533" s="39">
        <f t="shared" si="960"/>
        <v>0</v>
      </c>
      <c r="I533" s="39">
        <f t="shared" si="960"/>
        <v>0</v>
      </c>
      <c r="J533" s="39">
        <f t="shared" si="960"/>
        <v>0</v>
      </c>
      <c r="K533" s="39">
        <f t="shared" si="960"/>
        <v>0</v>
      </c>
      <c r="L533" s="39">
        <f t="shared" si="960"/>
        <v>0</v>
      </c>
      <c r="M533" s="39">
        <f t="shared" si="960"/>
        <v>0</v>
      </c>
      <c r="N533" s="39">
        <f t="shared" si="960"/>
        <v>0</v>
      </c>
      <c r="O533" s="39">
        <f t="shared" si="960"/>
        <v>0</v>
      </c>
      <c r="P533" s="39">
        <f t="shared" si="960"/>
        <v>723.770625</v>
      </c>
      <c r="Q533" s="39">
        <f t="shared" si="960"/>
        <v>9949.4335250000004</v>
      </c>
      <c r="R533" s="39">
        <f t="shared" si="960"/>
        <v>0</v>
      </c>
      <c r="S533" s="39">
        <f t="shared" si="960"/>
        <v>945.72694999999999</v>
      </c>
      <c r="T533" s="39">
        <f t="shared" si="960"/>
        <v>29732.497274999998</v>
      </c>
      <c r="U533" s="39">
        <f t="shared" si="960"/>
        <v>0</v>
      </c>
      <c r="V533" s="39">
        <f t="shared" si="960"/>
        <v>0</v>
      </c>
      <c r="W533" s="39">
        <f t="shared" si="960"/>
        <v>0</v>
      </c>
      <c r="X533" s="39">
        <f t="shared" si="960"/>
        <v>52275.539674999993</v>
      </c>
      <c r="Y533" s="39">
        <f t="shared" si="960"/>
        <v>2084.4594000000002</v>
      </c>
      <c r="Z533" s="39">
        <f t="shared" si="960"/>
        <v>791.32255000000009</v>
      </c>
      <c r="AA533" s="39">
        <f t="shared" si="960"/>
        <v>0</v>
      </c>
      <c r="AB533" s="39">
        <f t="shared" si="960"/>
        <v>0</v>
      </c>
      <c r="AC533" s="67"/>
      <c r="AD533" s="55"/>
    </row>
    <row r="534" spans="1:30" s="52" customFormat="1">
      <c r="A534" s="96" t="s">
        <v>239</v>
      </c>
      <c r="B534" s="75">
        <v>1881520</v>
      </c>
      <c r="C534" s="165">
        <f t="shared" si="828"/>
        <v>156793.32999999999</v>
      </c>
      <c r="D534" s="27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>
        <v>0.36449999999999999</v>
      </c>
      <c r="U534" s="10"/>
      <c r="V534" s="10"/>
      <c r="W534" s="10"/>
      <c r="X534" s="5">
        <v>0.61109999999999998</v>
      </c>
      <c r="Y534" s="5">
        <v>2.4400000000000002E-2</v>
      </c>
      <c r="Z534" s="10"/>
      <c r="AA534" s="10"/>
      <c r="AB534" s="10"/>
      <c r="AC534" s="67"/>
      <c r="AD534" s="55"/>
    </row>
    <row r="535" spans="1:30" s="52" customFormat="1">
      <c r="A535" s="97"/>
      <c r="B535" s="74"/>
      <c r="C535" s="165"/>
      <c r="D535" s="6">
        <f t="shared" ref="D535" si="961">$C534*D534</f>
        <v>0</v>
      </c>
      <c r="E535" s="6">
        <f t="shared" ref="E535" si="962">$C534*E534</f>
        <v>0</v>
      </c>
      <c r="F535" s="6">
        <f t="shared" ref="F535:N535" si="963">$C534*F534</f>
        <v>0</v>
      </c>
      <c r="G535" s="6">
        <f t="shared" si="963"/>
        <v>0</v>
      </c>
      <c r="H535" s="6">
        <f t="shared" si="963"/>
        <v>0</v>
      </c>
      <c r="I535" s="6">
        <f t="shared" si="963"/>
        <v>0</v>
      </c>
      <c r="J535" s="6">
        <f t="shared" si="963"/>
        <v>0</v>
      </c>
      <c r="K535" s="6">
        <f t="shared" si="963"/>
        <v>0</v>
      </c>
      <c r="L535" s="6">
        <f t="shared" si="963"/>
        <v>0</v>
      </c>
      <c r="M535" s="6">
        <f t="shared" si="963"/>
        <v>0</v>
      </c>
      <c r="N535" s="6">
        <f t="shared" si="963"/>
        <v>0</v>
      </c>
      <c r="O535" s="6">
        <f t="shared" ref="O535" si="964">$C534*O534</f>
        <v>0</v>
      </c>
      <c r="P535" s="6">
        <f t="shared" ref="P535" si="965">$C534*P534</f>
        <v>0</v>
      </c>
      <c r="Q535" s="6">
        <f t="shared" ref="Q535:AB535" si="966">$C534*Q534</f>
        <v>0</v>
      </c>
      <c r="R535" s="6">
        <f t="shared" si="966"/>
        <v>0</v>
      </c>
      <c r="S535" s="6">
        <f t="shared" si="966"/>
        <v>0</v>
      </c>
      <c r="T535" s="6">
        <f t="shared" si="966"/>
        <v>57151.168784999994</v>
      </c>
      <c r="U535" s="6">
        <f t="shared" si="966"/>
        <v>0</v>
      </c>
      <c r="V535" s="6">
        <f t="shared" si="966"/>
        <v>0</v>
      </c>
      <c r="W535" s="6">
        <f t="shared" si="966"/>
        <v>0</v>
      </c>
      <c r="X535" s="6">
        <f t="shared" si="966"/>
        <v>95816.40396299999</v>
      </c>
      <c r="Y535" s="6">
        <f t="shared" si="966"/>
        <v>3825.7572519999999</v>
      </c>
      <c r="Z535" s="6">
        <f t="shared" si="966"/>
        <v>0</v>
      </c>
      <c r="AA535" s="6">
        <f t="shared" si="966"/>
        <v>0</v>
      </c>
      <c r="AB535" s="6">
        <f t="shared" si="966"/>
        <v>0</v>
      </c>
      <c r="AC535" s="67"/>
      <c r="AD535" s="55"/>
    </row>
    <row r="536" spans="1:30" s="52" customFormat="1">
      <c r="A536" s="96" t="s">
        <v>116</v>
      </c>
      <c r="B536" s="203">
        <v>60933108</v>
      </c>
      <c r="C536" s="165">
        <f t="shared" ref="C536:C598" si="967">ROUND(B536/12,2)</f>
        <v>5077759</v>
      </c>
      <c r="D536" s="148">
        <v>2.3E-3</v>
      </c>
      <c r="E536" s="149"/>
      <c r="F536" s="149"/>
      <c r="G536" s="149"/>
      <c r="H536" s="149">
        <v>9.7000000000000003E-3</v>
      </c>
      <c r="I536" s="149">
        <v>2.3199999999999998E-2</v>
      </c>
      <c r="J536" s="149">
        <v>1.2999999999999999E-3</v>
      </c>
      <c r="K536" s="149"/>
      <c r="L536" s="149"/>
      <c r="M536" s="149"/>
      <c r="N536" s="149"/>
      <c r="O536" s="149"/>
      <c r="P536" s="149">
        <v>0.1605</v>
      </c>
      <c r="Q536" s="149">
        <v>1.17E-2</v>
      </c>
      <c r="R536" s="149"/>
      <c r="S536" s="149">
        <v>6.9999999999999999E-4</v>
      </c>
      <c r="T536" s="149"/>
      <c r="U536" s="149">
        <v>2.9700000000000001E-2</v>
      </c>
      <c r="V536" s="149">
        <v>1.04E-2</v>
      </c>
      <c r="W536" s="149"/>
      <c r="X536" s="149">
        <v>0.7016</v>
      </c>
      <c r="Y536" s="150">
        <v>2.7799999999999998E-2</v>
      </c>
      <c r="Z536" s="149">
        <v>2.1100000000000001E-2</v>
      </c>
      <c r="AA536" s="149">
        <v>0</v>
      </c>
      <c r="AB536" s="149">
        <v>0</v>
      </c>
      <c r="AC536" s="67"/>
      <c r="AD536" s="55"/>
    </row>
    <row r="537" spans="1:30" s="52" customFormat="1">
      <c r="A537" s="97"/>
      <c r="B537" s="74"/>
      <c r="C537" s="165"/>
      <c r="D537" s="39">
        <f t="shared" ref="D537" si="968">$C536*D536</f>
        <v>11678.8457</v>
      </c>
      <c r="E537" s="39">
        <f t="shared" ref="E537" si="969">$C536*E536</f>
        <v>0</v>
      </c>
      <c r="F537" s="39">
        <f t="shared" ref="F537:AB537" si="970">$C536*F536</f>
        <v>0</v>
      </c>
      <c r="G537" s="39">
        <f t="shared" si="970"/>
        <v>0</v>
      </c>
      <c r="H537" s="39">
        <f t="shared" si="970"/>
        <v>49254.262300000002</v>
      </c>
      <c r="I537" s="39">
        <f t="shared" si="970"/>
        <v>117804.0088</v>
      </c>
      <c r="J537" s="39">
        <f t="shared" si="970"/>
        <v>6601.0866999999998</v>
      </c>
      <c r="K537" s="39">
        <f t="shared" si="970"/>
        <v>0</v>
      </c>
      <c r="L537" s="39">
        <f t="shared" si="970"/>
        <v>0</v>
      </c>
      <c r="M537" s="39">
        <f t="shared" si="970"/>
        <v>0</v>
      </c>
      <c r="N537" s="39">
        <f t="shared" si="970"/>
        <v>0</v>
      </c>
      <c r="O537" s="39">
        <f t="shared" si="970"/>
        <v>0</v>
      </c>
      <c r="P537" s="39">
        <f t="shared" si="970"/>
        <v>814980.31949999998</v>
      </c>
      <c r="Q537" s="39">
        <f t="shared" si="970"/>
        <v>59409.780299999999</v>
      </c>
      <c r="R537" s="39">
        <f t="shared" si="970"/>
        <v>0</v>
      </c>
      <c r="S537" s="39">
        <f t="shared" si="970"/>
        <v>3554.4312999999997</v>
      </c>
      <c r="T537" s="39">
        <f t="shared" si="970"/>
        <v>0</v>
      </c>
      <c r="U537" s="39">
        <f t="shared" si="970"/>
        <v>150809.4423</v>
      </c>
      <c r="V537" s="39">
        <f t="shared" si="970"/>
        <v>52808.693599999999</v>
      </c>
      <c r="W537" s="39">
        <f t="shared" si="970"/>
        <v>0</v>
      </c>
      <c r="X537" s="39">
        <f t="shared" si="970"/>
        <v>3562555.7143999999</v>
      </c>
      <c r="Y537" s="39">
        <f t="shared" si="970"/>
        <v>141161.70019999999</v>
      </c>
      <c r="Z537" s="39">
        <f t="shared" si="970"/>
        <v>107140.71490000001</v>
      </c>
      <c r="AA537" s="39">
        <f t="shared" si="970"/>
        <v>0</v>
      </c>
      <c r="AB537" s="39">
        <f t="shared" si="970"/>
        <v>0</v>
      </c>
      <c r="AC537" s="67"/>
      <c r="AD537" s="55"/>
    </row>
    <row r="538" spans="1:30" s="52" customFormat="1">
      <c r="A538" s="96" t="s">
        <v>186</v>
      </c>
      <c r="B538" s="75">
        <v>42058225</v>
      </c>
      <c r="C538" s="165">
        <f t="shared" si="967"/>
        <v>3504852.08</v>
      </c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42">
        <v>7.9000000000000008E-3</v>
      </c>
      <c r="Q538" s="42">
        <v>0.12820000000000001</v>
      </c>
      <c r="R538" s="42"/>
      <c r="S538" s="42">
        <v>1.18E-2</v>
      </c>
      <c r="T538" s="42">
        <v>0.51080000000000003</v>
      </c>
      <c r="U538" s="42"/>
      <c r="V538" s="42">
        <v>5.7000000000000002E-3</v>
      </c>
      <c r="W538" s="42"/>
      <c r="X538" s="42">
        <v>0.31459999999999999</v>
      </c>
      <c r="Y538" s="42">
        <v>1.2500000000000001E-2</v>
      </c>
      <c r="Z538" s="42">
        <v>8.5000000000000006E-3</v>
      </c>
      <c r="AA538" s="42">
        <v>0</v>
      </c>
      <c r="AB538" s="42">
        <v>0</v>
      </c>
      <c r="AC538" s="67"/>
      <c r="AD538" s="55"/>
    </row>
    <row r="539" spans="1:30" s="52" customFormat="1">
      <c r="A539" s="97"/>
      <c r="B539" s="74"/>
      <c r="C539" s="165"/>
      <c r="D539" s="39">
        <f t="shared" ref="D539" si="971">$C538*D538</f>
        <v>0</v>
      </c>
      <c r="E539" s="39">
        <f t="shared" ref="E539" si="972">$C538*E538</f>
        <v>0</v>
      </c>
      <c r="F539" s="39">
        <f t="shared" ref="F539:AB539" si="973">$C538*F538</f>
        <v>0</v>
      </c>
      <c r="G539" s="39">
        <f t="shared" si="973"/>
        <v>0</v>
      </c>
      <c r="H539" s="39">
        <f t="shared" si="973"/>
        <v>0</v>
      </c>
      <c r="I539" s="39">
        <f t="shared" si="973"/>
        <v>0</v>
      </c>
      <c r="J539" s="39">
        <f t="shared" si="973"/>
        <v>0</v>
      </c>
      <c r="K539" s="39">
        <f t="shared" si="973"/>
        <v>0</v>
      </c>
      <c r="L539" s="39">
        <f t="shared" si="973"/>
        <v>0</v>
      </c>
      <c r="M539" s="39">
        <f t="shared" si="973"/>
        <v>0</v>
      </c>
      <c r="N539" s="39">
        <f t="shared" si="973"/>
        <v>0</v>
      </c>
      <c r="O539" s="39">
        <f t="shared" si="973"/>
        <v>0</v>
      </c>
      <c r="P539" s="39">
        <f t="shared" si="973"/>
        <v>27688.331432000003</v>
      </c>
      <c r="Q539" s="39">
        <f t="shared" si="973"/>
        <v>449322.03665600001</v>
      </c>
      <c r="R539" s="39">
        <f t="shared" si="973"/>
        <v>0</v>
      </c>
      <c r="S539" s="39">
        <f t="shared" si="973"/>
        <v>41357.254544000003</v>
      </c>
      <c r="T539" s="39">
        <f t="shared" si="973"/>
        <v>1790278.4424640001</v>
      </c>
      <c r="U539" s="39">
        <f t="shared" si="973"/>
        <v>0</v>
      </c>
      <c r="V539" s="39">
        <f t="shared" si="973"/>
        <v>19977.656856000001</v>
      </c>
      <c r="W539" s="39">
        <f t="shared" si="973"/>
        <v>0</v>
      </c>
      <c r="X539" s="39">
        <f t="shared" si="973"/>
        <v>1102626.4643679999</v>
      </c>
      <c r="Y539" s="39">
        <f t="shared" si="973"/>
        <v>43810.651000000005</v>
      </c>
      <c r="Z539" s="39">
        <f t="shared" si="973"/>
        <v>29791.242680000003</v>
      </c>
      <c r="AA539" s="39">
        <f t="shared" si="973"/>
        <v>0</v>
      </c>
      <c r="AB539" s="39">
        <f t="shared" si="973"/>
        <v>0</v>
      </c>
      <c r="AC539" s="67"/>
      <c r="AD539" s="55"/>
    </row>
    <row r="540" spans="1:30" s="52" customFormat="1">
      <c r="A540" s="96" t="s">
        <v>176</v>
      </c>
      <c r="B540" s="75">
        <v>5829400</v>
      </c>
      <c r="C540" s="165">
        <f t="shared" si="967"/>
        <v>485783.33</v>
      </c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42">
        <v>4.6100000000000002E-2</v>
      </c>
      <c r="R540" s="42"/>
      <c r="S540" s="42"/>
      <c r="T540" s="42"/>
      <c r="U540" s="42"/>
      <c r="V540" s="42"/>
      <c r="W540" s="42"/>
      <c r="X540" s="42">
        <v>0.91749999999999998</v>
      </c>
      <c r="Y540" s="42">
        <v>3.6400000000000002E-2</v>
      </c>
      <c r="Z540" s="28"/>
      <c r="AA540" s="28"/>
      <c r="AB540" s="28"/>
      <c r="AC540" s="67"/>
      <c r="AD540" s="55"/>
    </row>
    <row r="541" spans="1:30" s="52" customFormat="1">
      <c r="A541" s="97"/>
      <c r="B541" s="74"/>
      <c r="C541" s="165"/>
      <c r="D541" s="6">
        <f t="shared" ref="D541" si="974">$C540*D540</f>
        <v>0</v>
      </c>
      <c r="E541" s="6">
        <f t="shared" ref="E541" si="975">$C540*E540</f>
        <v>0</v>
      </c>
      <c r="F541" s="6">
        <f t="shared" ref="F541:AB541" si="976">$C540*F540</f>
        <v>0</v>
      </c>
      <c r="G541" s="6">
        <f t="shared" si="976"/>
        <v>0</v>
      </c>
      <c r="H541" s="6">
        <f t="shared" si="976"/>
        <v>0</v>
      </c>
      <c r="I541" s="6">
        <f t="shared" si="976"/>
        <v>0</v>
      </c>
      <c r="J541" s="6">
        <f t="shared" si="976"/>
        <v>0</v>
      </c>
      <c r="K541" s="6">
        <f t="shared" si="976"/>
        <v>0</v>
      </c>
      <c r="L541" s="6">
        <f t="shared" si="976"/>
        <v>0</v>
      </c>
      <c r="M541" s="6">
        <f t="shared" si="976"/>
        <v>0</v>
      </c>
      <c r="N541" s="6">
        <f t="shared" si="976"/>
        <v>0</v>
      </c>
      <c r="O541" s="6">
        <f t="shared" si="976"/>
        <v>0</v>
      </c>
      <c r="P541" s="6">
        <f t="shared" si="976"/>
        <v>0</v>
      </c>
      <c r="Q541" s="6">
        <f t="shared" si="976"/>
        <v>22394.611513000003</v>
      </c>
      <c r="R541" s="6">
        <f t="shared" si="976"/>
        <v>0</v>
      </c>
      <c r="S541" s="6">
        <f t="shared" si="976"/>
        <v>0</v>
      </c>
      <c r="T541" s="6">
        <f t="shared" si="976"/>
        <v>0</v>
      </c>
      <c r="U541" s="6">
        <f t="shared" si="976"/>
        <v>0</v>
      </c>
      <c r="V541" s="6">
        <f t="shared" si="976"/>
        <v>0</v>
      </c>
      <c r="W541" s="6">
        <f t="shared" si="976"/>
        <v>0</v>
      </c>
      <c r="X541" s="6">
        <f t="shared" si="976"/>
        <v>445706.20527500001</v>
      </c>
      <c r="Y541" s="6">
        <f t="shared" si="976"/>
        <v>17682.513212000002</v>
      </c>
      <c r="Z541" s="6">
        <f t="shared" si="976"/>
        <v>0</v>
      </c>
      <c r="AA541" s="6">
        <f t="shared" si="976"/>
        <v>0</v>
      </c>
      <c r="AB541" s="6">
        <f t="shared" si="976"/>
        <v>0</v>
      </c>
      <c r="AC541" s="67"/>
      <c r="AD541" s="55"/>
    </row>
    <row r="542" spans="1:30" s="52" customFormat="1">
      <c r="A542" s="106" t="s">
        <v>177</v>
      </c>
      <c r="B542" s="75">
        <v>6843069</v>
      </c>
      <c r="C542" s="165">
        <f t="shared" si="967"/>
        <v>570255.75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42">
        <v>0.96179999999999999</v>
      </c>
      <c r="Y542" s="42">
        <v>3.8199999999999998E-2</v>
      </c>
      <c r="Z542" s="28"/>
      <c r="AA542" s="28"/>
      <c r="AB542" s="28"/>
      <c r="AC542" s="67"/>
      <c r="AD542" s="55"/>
    </row>
    <row r="543" spans="1:30" s="52" customFormat="1">
      <c r="A543" s="97"/>
      <c r="B543" s="74"/>
      <c r="C543" s="165"/>
      <c r="D543" s="6">
        <f>$C542*D542</f>
        <v>0</v>
      </c>
      <c r="E543" s="6">
        <f t="shared" ref="E543" si="977">$C542*E542</f>
        <v>0</v>
      </c>
      <c r="F543" s="6">
        <f t="shared" ref="F543" si="978">$C542*F542</f>
        <v>0</v>
      </c>
      <c r="G543" s="6">
        <f t="shared" ref="G543:AB543" si="979">$C542*G542</f>
        <v>0</v>
      </c>
      <c r="H543" s="6">
        <f t="shared" si="979"/>
        <v>0</v>
      </c>
      <c r="I543" s="6">
        <f t="shared" si="979"/>
        <v>0</v>
      </c>
      <c r="J543" s="6">
        <f t="shared" si="979"/>
        <v>0</v>
      </c>
      <c r="K543" s="6">
        <f t="shared" si="979"/>
        <v>0</v>
      </c>
      <c r="L543" s="6">
        <f t="shared" si="979"/>
        <v>0</v>
      </c>
      <c r="M543" s="6">
        <f t="shared" si="979"/>
        <v>0</v>
      </c>
      <c r="N543" s="6">
        <f t="shared" si="979"/>
        <v>0</v>
      </c>
      <c r="O543" s="6">
        <f t="shared" si="979"/>
        <v>0</v>
      </c>
      <c r="P543" s="6">
        <f t="shared" si="979"/>
        <v>0</v>
      </c>
      <c r="Q543" s="6">
        <f t="shared" si="979"/>
        <v>0</v>
      </c>
      <c r="R543" s="6">
        <f t="shared" si="979"/>
        <v>0</v>
      </c>
      <c r="S543" s="6">
        <f t="shared" si="979"/>
        <v>0</v>
      </c>
      <c r="T543" s="6">
        <f t="shared" si="979"/>
        <v>0</v>
      </c>
      <c r="U543" s="6">
        <f t="shared" si="979"/>
        <v>0</v>
      </c>
      <c r="V543" s="6">
        <f t="shared" si="979"/>
        <v>0</v>
      </c>
      <c r="W543" s="6">
        <f t="shared" si="979"/>
        <v>0</v>
      </c>
      <c r="X543" s="6">
        <f t="shared" si="979"/>
        <v>548471.98034999997</v>
      </c>
      <c r="Y543" s="6">
        <f t="shared" si="979"/>
        <v>21783.769649999998</v>
      </c>
      <c r="Z543" s="6">
        <f t="shared" si="979"/>
        <v>0</v>
      </c>
      <c r="AA543" s="6">
        <f t="shared" si="979"/>
        <v>0</v>
      </c>
      <c r="AB543" s="6">
        <f t="shared" si="979"/>
        <v>0</v>
      </c>
      <c r="AC543" s="67"/>
      <c r="AD543" s="55"/>
    </row>
    <row r="544" spans="1:30" s="52" customFormat="1">
      <c r="A544" s="106" t="s">
        <v>223</v>
      </c>
      <c r="B544" s="75">
        <f>6667958/2</f>
        <v>3333979</v>
      </c>
      <c r="C544" s="165">
        <f t="shared" si="967"/>
        <v>277831.58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42">
        <v>0.96120000000000005</v>
      </c>
      <c r="Y544" s="42">
        <v>3.8800000000000001E-2</v>
      </c>
      <c r="Z544" s="42"/>
      <c r="AA544" s="42"/>
      <c r="AB544" s="42"/>
      <c r="AC544" s="67"/>
      <c r="AD544" s="55"/>
    </row>
    <row r="545" spans="1:30" s="52" customFormat="1">
      <c r="A545" s="100"/>
      <c r="B545" s="60"/>
      <c r="C545" s="165"/>
      <c r="D545" s="39">
        <f>$C544*D544</f>
        <v>0</v>
      </c>
      <c r="E545" s="39">
        <f t="shared" ref="E545" si="980">$C544*E544</f>
        <v>0</v>
      </c>
      <c r="F545" s="39">
        <f t="shared" ref="F545" si="981">$C544*F544</f>
        <v>0</v>
      </c>
      <c r="G545" s="39">
        <f t="shared" ref="G545:AB545" si="982">$C544*G544</f>
        <v>0</v>
      </c>
      <c r="H545" s="39">
        <f t="shared" si="982"/>
        <v>0</v>
      </c>
      <c r="I545" s="39">
        <f t="shared" si="982"/>
        <v>0</v>
      </c>
      <c r="J545" s="39">
        <f t="shared" si="982"/>
        <v>0</v>
      </c>
      <c r="K545" s="39">
        <f t="shared" si="982"/>
        <v>0</v>
      </c>
      <c r="L545" s="39">
        <f t="shared" si="982"/>
        <v>0</v>
      </c>
      <c r="M545" s="39">
        <f t="shared" si="982"/>
        <v>0</v>
      </c>
      <c r="N545" s="39">
        <f t="shared" si="982"/>
        <v>0</v>
      </c>
      <c r="O545" s="39">
        <f t="shared" si="982"/>
        <v>0</v>
      </c>
      <c r="P545" s="39">
        <f t="shared" si="982"/>
        <v>0</v>
      </c>
      <c r="Q545" s="39">
        <f t="shared" si="982"/>
        <v>0</v>
      </c>
      <c r="R545" s="39">
        <f t="shared" si="982"/>
        <v>0</v>
      </c>
      <c r="S545" s="39">
        <f t="shared" si="982"/>
        <v>0</v>
      </c>
      <c r="T545" s="39">
        <f t="shared" si="982"/>
        <v>0</v>
      </c>
      <c r="U545" s="39">
        <f t="shared" si="982"/>
        <v>0</v>
      </c>
      <c r="V545" s="39">
        <f t="shared" si="982"/>
        <v>0</v>
      </c>
      <c r="W545" s="39">
        <f t="shared" si="982"/>
        <v>0</v>
      </c>
      <c r="X545" s="39">
        <f t="shared" si="982"/>
        <v>267051.71469600004</v>
      </c>
      <c r="Y545" s="39">
        <f t="shared" si="982"/>
        <v>10779.865304000001</v>
      </c>
      <c r="Z545" s="39">
        <f t="shared" si="982"/>
        <v>0</v>
      </c>
      <c r="AA545" s="39">
        <f t="shared" si="982"/>
        <v>0</v>
      </c>
      <c r="AB545" s="39">
        <f t="shared" si="982"/>
        <v>0</v>
      </c>
      <c r="AC545" s="67"/>
      <c r="AD545" s="55"/>
    </row>
    <row r="546" spans="1:30" s="52" customFormat="1">
      <c r="A546" s="106" t="s">
        <v>214</v>
      </c>
      <c r="B546" s="75">
        <f>6667958/2</f>
        <v>3333979</v>
      </c>
      <c r="C546" s="165">
        <f t="shared" si="967"/>
        <v>277831.58</v>
      </c>
      <c r="D546" s="38">
        <v>1.6500000000000001E-2</v>
      </c>
      <c r="E546" s="38">
        <v>0.1368</v>
      </c>
      <c r="F546" s="38">
        <v>5.7599999999999998E-2</v>
      </c>
      <c r="G546" s="38">
        <v>8.0399999999999999E-2</v>
      </c>
      <c r="H546" s="38">
        <v>4.1099999999999998E-2</v>
      </c>
      <c r="I546" s="38">
        <v>0.13389999999999999</v>
      </c>
      <c r="J546" s="38">
        <v>2.12E-2</v>
      </c>
      <c r="K546" s="38">
        <v>3.2500000000000001E-2</v>
      </c>
      <c r="L546" s="38">
        <v>1.7100000000000001E-2</v>
      </c>
      <c r="M546" s="38">
        <v>2.5999999999999999E-2</v>
      </c>
      <c r="N546" s="38">
        <v>0.13320000000000001</v>
      </c>
      <c r="O546" s="38">
        <v>1.89E-2</v>
      </c>
      <c r="P546" s="38">
        <v>0</v>
      </c>
      <c r="Q546" s="38">
        <v>3.8600000000000002E-2</v>
      </c>
      <c r="R546" s="38">
        <v>1.9E-2</v>
      </c>
      <c r="S546" s="38">
        <v>4.1999999999999997E-3</v>
      </c>
      <c r="T546" s="38">
        <v>5.3999999999999999E-2</v>
      </c>
      <c r="U546" s="38">
        <v>1.78E-2</v>
      </c>
      <c r="V546" s="38">
        <v>3.6700000000000003E-2</v>
      </c>
      <c r="W546" s="38">
        <v>4.7199999999999999E-2</v>
      </c>
      <c r="X546" s="38">
        <v>6.3899999999999998E-2</v>
      </c>
      <c r="Y546" s="38">
        <v>2.5999999999999999E-3</v>
      </c>
      <c r="Z546" s="5">
        <v>0</v>
      </c>
      <c r="AA546" s="5">
        <v>8.0000000000000004E-4</v>
      </c>
      <c r="AB546" s="5">
        <v>0</v>
      </c>
      <c r="AC546" s="67"/>
      <c r="AD546" s="55"/>
    </row>
    <row r="547" spans="1:30" s="52" customFormat="1">
      <c r="A547" s="100"/>
      <c r="B547" s="60"/>
      <c r="C547" s="165"/>
      <c r="D547" s="39">
        <f>$C546*D546</f>
        <v>4584.2210700000005</v>
      </c>
      <c r="E547" s="39">
        <f t="shared" ref="E547" si="983">$C546*E546</f>
        <v>38007.360144000006</v>
      </c>
      <c r="F547" s="39">
        <f t="shared" ref="F547" si="984">$C546*F546</f>
        <v>16003.099008000001</v>
      </c>
      <c r="G547" s="39">
        <f t="shared" ref="G547:AB547" si="985">$C546*G546</f>
        <v>22337.659032</v>
      </c>
      <c r="H547" s="39">
        <f t="shared" si="985"/>
        <v>11418.877938</v>
      </c>
      <c r="I547" s="39">
        <f t="shared" si="985"/>
        <v>37201.648562000002</v>
      </c>
      <c r="J547" s="39">
        <f t="shared" si="985"/>
        <v>5890.0294960000001</v>
      </c>
      <c r="K547" s="39">
        <f t="shared" si="985"/>
        <v>9029.5263500000001</v>
      </c>
      <c r="L547" s="39">
        <f t="shared" si="985"/>
        <v>4750.9200180000007</v>
      </c>
      <c r="M547" s="39">
        <f t="shared" si="985"/>
        <v>7223.6210799999999</v>
      </c>
      <c r="N547" s="39">
        <f t="shared" si="985"/>
        <v>37007.166456000006</v>
      </c>
      <c r="O547" s="39">
        <f t="shared" si="985"/>
        <v>5251.0168620000004</v>
      </c>
      <c r="P547" s="39">
        <f t="shared" si="985"/>
        <v>0</v>
      </c>
      <c r="Q547" s="39">
        <f t="shared" si="985"/>
        <v>10724.298988</v>
      </c>
      <c r="R547" s="39">
        <f t="shared" si="985"/>
        <v>5278.8000200000006</v>
      </c>
      <c r="S547" s="39">
        <f t="shared" si="985"/>
        <v>1166.892636</v>
      </c>
      <c r="T547" s="39">
        <f t="shared" si="985"/>
        <v>15002.90532</v>
      </c>
      <c r="U547" s="39">
        <f t="shared" si="985"/>
        <v>4945.4021240000002</v>
      </c>
      <c r="V547" s="39">
        <f t="shared" si="985"/>
        <v>10196.418986000002</v>
      </c>
      <c r="W547" s="39">
        <f t="shared" si="985"/>
        <v>13113.650576</v>
      </c>
      <c r="X547" s="39">
        <f t="shared" si="985"/>
        <v>17753.437962</v>
      </c>
      <c r="Y547" s="39">
        <f t="shared" si="985"/>
        <v>722.36210800000003</v>
      </c>
      <c r="Z547" s="39">
        <f t="shared" si="985"/>
        <v>0</v>
      </c>
      <c r="AA547" s="39">
        <f t="shared" si="985"/>
        <v>222.26526400000003</v>
      </c>
      <c r="AB547" s="39">
        <f t="shared" si="985"/>
        <v>0</v>
      </c>
      <c r="AC547" s="67"/>
      <c r="AD547" s="55"/>
    </row>
    <row r="548" spans="1:30" s="52" customFormat="1">
      <c r="A548" s="106" t="s">
        <v>224</v>
      </c>
      <c r="B548" s="75">
        <f>4928318/2</f>
        <v>2464159</v>
      </c>
      <c r="C548" s="165">
        <f t="shared" si="967"/>
        <v>205346.58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2"/>
      <c r="Q548" s="43"/>
      <c r="R548" s="43"/>
      <c r="S548" s="43"/>
      <c r="T548" s="43"/>
      <c r="U548" s="43"/>
      <c r="V548" s="43"/>
      <c r="W548" s="43"/>
      <c r="X548" s="42">
        <v>0.96120000000000005</v>
      </c>
      <c r="Y548" s="42">
        <v>3.8800000000000001E-2</v>
      </c>
      <c r="Z548" s="42"/>
      <c r="AA548" s="42"/>
      <c r="AB548" s="42"/>
      <c r="AC548" s="67"/>
      <c r="AD548" s="55"/>
    </row>
    <row r="549" spans="1:30" s="52" customFormat="1">
      <c r="A549" s="100"/>
      <c r="B549" s="60"/>
      <c r="C549" s="165"/>
      <c r="D549" s="39">
        <f>$C548*D548</f>
        <v>0</v>
      </c>
      <c r="E549" s="39">
        <f t="shared" ref="E549" si="986">$C548*E548</f>
        <v>0</v>
      </c>
      <c r="F549" s="39">
        <f t="shared" ref="F549" si="987">$C548*F548</f>
        <v>0</v>
      </c>
      <c r="G549" s="39">
        <f t="shared" ref="G549:AB549" si="988">$C548*G548</f>
        <v>0</v>
      </c>
      <c r="H549" s="39">
        <f t="shared" si="988"/>
        <v>0</v>
      </c>
      <c r="I549" s="39">
        <f t="shared" si="988"/>
        <v>0</v>
      </c>
      <c r="J549" s="39">
        <f t="shared" si="988"/>
        <v>0</v>
      </c>
      <c r="K549" s="39">
        <f t="shared" si="988"/>
        <v>0</v>
      </c>
      <c r="L549" s="39">
        <f t="shared" si="988"/>
        <v>0</v>
      </c>
      <c r="M549" s="39">
        <f t="shared" si="988"/>
        <v>0</v>
      </c>
      <c r="N549" s="39">
        <f t="shared" si="988"/>
        <v>0</v>
      </c>
      <c r="O549" s="39">
        <f t="shared" si="988"/>
        <v>0</v>
      </c>
      <c r="P549" s="39">
        <f t="shared" si="988"/>
        <v>0</v>
      </c>
      <c r="Q549" s="39">
        <f t="shared" si="988"/>
        <v>0</v>
      </c>
      <c r="R549" s="39">
        <f t="shared" si="988"/>
        <v>0</v>
      </c>
      <c r="S549" s="39">
        <f t="shared" si="988"/>
        <v>0</v>
      </c>
      <c r="T549" s="39">
        <f t="shared" si="988"/>
        <v>0</v>
      </c>
      <c r="U549" s="39">
        <f t="shared" si="988"/>
        <v>0</v>
      </c>
      <c r="V549" s="39">
        <f t="shared" si="988"/>
        <v>0</v>
      </c>
      <c r="W549" s="39">
        <f t="shared" si="988"/>
        <v>0</v>
      </c>
      <c r="X549" s="39">
        <f t="shared" si="988"/>
        <v>197379.13269599999</v>
      </c>
      <c r="Y549" s="39">
        <f t="shared" si="988"/>
        <v>7967.4473039999993</v>
      </c>
      <c r="Z549" s="39">
        <f t="shared" si="988"/>
        <v>0</v>
      </c>
      <c r="AA549" s="39">
        <f t="shared" si="988"/>
        <v>0</v>
      </c>
      <c r="AB549" s="39">
        <f t="shared" si="988"/>
        <v>0</v>
      </c>
      <c r="AC549" s="67"/>
      <c r="AD549" s="55"/>
    </row>
    <row r="550" spans="1:30" s="52" customFormat="1">
      <c r="A550" s="106" t="s">
        <v>215</v>
      </c>
      <c r="B550" s="75">
        <f>4928318/2</f>
        <v>2464159</v>
      </c>
      <c r="C550" s="165">
        <f t="shared" si="967"/>
        <v>205346.58</v>
      </c>
      <c r="D550" s="38">
        <v>1.6500000000000001E-2</v>
      </c>
      <c r="E550" s="38">
        <v>0.1368</v>
      </c>
      <c r="F550" s="38">
        <v>5.7599999999999998E-2</v>
      </c>
      <c r="G550" s="38">
        <v>8.0399999999999999E-2</v>
      </c>
      <c r="H550" s="38">
        <v>4.1099999999999998E-2</v>
      </c>
      <c r="I550" s="38">
        <v>0.13389999999999999</v>
      </c>
      <c r="J550" s="38">
        <v>2.12E-2</v>
      </c>
      <c r="K550" s="38">
        <v>3.2500000000000001E-2</v>
      </c>
      <c r="L550" s="38">
        <v>1.7100000000000001E-2</v>
      </c>
      <c r="M550" s="38">
        <v>2.5999999999999999E-2</v>
      </c>
      <c r="N550" s="38">
        <v>0.13320000000000001</v>
      </c>
      <c r="O550" s="38">
        <v>1.89E-2</v>
      </c>
      <c r="P550" s="38">
        <v>0</v>
      </c>
      <c r="Q550" s="38">
        <v>3.8600000000000002E-2</v>
      </c>
      <c r="R550" s="38">
        <v>1.9E-2</v>
      </c>
      <c r="S550" s="38">
        <v>4.1999999999999997E-3</v>
      </c>
      <c r="T550" s="38">
        <v>5.3999999999999999E-2</v>
      </c>
      <c r="U550" s="38">
        <v>1.78E-2</v>
      </c>
      <c r="V550" s="38">
        <v>3.6700000000000003E-2</v>
      </c>
      <c r="W550" s="38">
        <v>4.7199999999999999E-2</v>
      </c>
      <c r="X550" s="38">
        <v>6.3899999999999998E-2</v>
      </c>
      <c r="Y550" s="38">
        <v>2.5999999999999999E-3</v>
      </c>
      <c r="Z550" s="5">
        <v>0</v>
      </c>
      <c r="AA550" s="5">
        <v>8.0000000000000004E-4</v>
      </c>
      <c r="AB550" s="5">
        <v>0</v>
      </c>
      <c r="AC550" s="67"/>
      <c r="AD550" s="55"/>
    </row>
    <row r="551" spans="1:30" s="52" customFormat="1">
      <c r="A551" s="100"/>
      <c r="B551" s="60"/>
      <c r="C551" s="165"/>
      <c r="D551" s="39">
        <f>$C550*D550</f>
        <v>3388.21857</v>
      </c>
      <c r="E551" s="39">
        <f t="shared" ref="E551" si="989">$C550*E550</f>
        <v>28091.412143999998</v>
      </c>
      <c r="F551" s="39">
        <f t="shared" ref="F551" si="990">$C550*F550</f>
        <v>11827.963007999999</v>
      </c>
      <c r="G551" s="39">
        <f t="shared" ref="G551:AB551" si="991">$C550*G550</f>
        <v>16509.865031999998</v>
      </c>
      <c r="H551" s="39">
        <f t="shared" si="991"/>
        <v>8439.7444379999997</v>
      </c>
      <c r="I551" s="39">
        <f t="shared" si="991"/>
        <v>27495.907061999995</v>
      </c>
      <c r="J551" s="39">
        <f t="shared" si="991"/>
        <v>4353.3474959999994</v>
      </c>
      <c r="K551" s="39">
        <f t="shared" si="991"/>
        <v>6673.7638499999994</v>
      </c>
      <c r="L551" s="39">
        <f t="shared" si="991"/>
        <v>3511.4265179999998</v>
      </c>
      <c r="M551" s="39">
        <f t="shared" si="991"/>
        <v>5339.0110799999993</v>
      </c>
      <c r="N551" s="39">
        <f t="shared" si="991"/>
        <v>27352.164456000002</v>
      </c>
      <c r="O551" s="39">
        <f t="shared" si="991"/>
        <v>3881.050362</v>
      </c>
      <c r="P551" s="39">
        <f t="shared" si="991"/>
        <v>0</v>
      </c>
      <c r="Q551" s="39">
        <f t="shared" si="991"/>
        <v>7926.3779880000002</v>
      </c>
      <c r="R551" s="39">
        <f t="shared" si="991"/>
        <v>3901.5850199999995</v>
      </c>
      <c r="S551" s="39">
        <f t="shared" si="991"/>
        <v>862.45563599999991</v>
      </c>
      <c r="T551" s="39">
        <f t="shared" si="991"/>
        <v>11088.715319999999</v>
      </c>
      <c r="U551" s="39">
        <f t="shared" si="991"/>
        <v>3655.1691239999996</v>
      </c>
      <c r="V551" s="39">
        <f t="shared" si="991"/>
        <v>7536.219486</v>
      </c>
      <c r="W551" s="39">
        <f t="shared" si="991"/>
        <v>9692.3585759999987</v>
      </c>
      <c r="X551" s="39">
        <f t="shared" si="991"/>
        <v>13121.646461999999</v>
      </c>
      <c r="Y551" s="39">
        <f t="shared" si="991"/>
        <v>533.90110799999991</v>
      </c>
      <c r="Z551" s="39">
        <f t="shared" si="991"/>
        <v>0</v>
      </c>
      <c r="AA551" s="39">
        <f t="shared" si="991"/>
        <v>164.277264</v>
      </c>
      <c r="AB551" s="39">
        <f t="shared" si="991"/>
        <v>0</v>
      </c>
      <c r="AC551" s="67"/>
      <c r="AD551" s="55"/>
    </row>
    <row r="552" spans="1:30" s="52" customFormat="1">
      <c r="A552" s="106" t="s">
        <v>225</v>
      </c>
      <c r="B552" s="75">
        <f>5555869/2</f>
        <v>2777934.5</v>
      </c>
      <c r="C552" s="165">
        <f t="shared" si="967"/>
        <v>231494.54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38">
        <v>0.96120000000000005</v>
      </c>
      <c r="Y552" s="38">
        <v>3.8800000000000001E-2</v>
      </c>
      <c r="Z552" s="42"/>
      <c r="AA552" s="42"/>
      <c r="AB552" s="42"/>
      <c r="AC552" s="67"/>
      <c r="AD552" s="55"/>
    </row>
    <row r="553" spans="1:30" s="52" customFormat="1">
      <c r="A553" s="100"/>
      <c r="B553" s="75"/>
      <c r="C553" s="165"/>
      <c r="D553" s="39">
        <f>$C552*D552</f>
        <v>0</v>
      </c>
      <c r="E553" s="39">
        <f t="shared" ref="E553" si="992">$C552*E552</f>
        <v>0</v>
      </c>
      <c r="F553" s="39">
        <f t="shared" ref="F553" si="993">$C552*F552</f>
        <v>0</v>
      </c>
      <c r="G553" s="39">
        <f t="shared" ref="G553:AB553" si="994">$C552*G552</f>
        <v>0</v>
      </c>
      <c r="H553" s="39">
        <f t="shared" si="994"/>
        <v>0</v>
      </c>
      <c r="I553" s="39">
        <f t="shared" si="994"/>
        <v>0</v>
      </c>
      <c r="J553" s="39">
        <f t="shared" si="994"/>
        <v>0</v>
      </c>
      <c r="K553" s="39">
        <f t="shared" si="994"/>
        <v>0</v>
      </c>
      <c r="L553" s="39">
        <f t="shared" si="994"/>
        <v>0</v>
      </c>
      <c r="M553" s="39">
        <f t="shared" si="994"/>
        <v>0</v>
      </c>
      <c r="N553" s="39">
        <f t="shared" si="994"/>
        <v>0</v>
      </c>
      <c r="O553" s="39">
        <f t="shared" si="994"/>
        <v>0</v>
      </c>
      <c r="P553" s="39">
        <f t="shared" si="994"/>
        <v>0</v>
      </c>
      <c r="Q553" s="39">
        <f t="shared" si="994"/>
        <v>0</v>
      </c>
      <c r="R553" s="39">
        <f t="shared" si="994"/>
        <v>0</v>
      </c>
      <c r="S553" s="39">
        <f t="shared" si="994"/>
        <v>0</v>
      </c>
      <c r="T553" s="39">
        <f t="shared" si="994"/>
        <v>0</v>
      </c>
      <c r="U553" s="39">
        <f t="shared" si="994"/>
        <v>0</v>
      </c>
      <c r="V553" s="39">
        <f t="shared" si="994"/>
        <v>0</v>
      </c>
      <c r="W553" s="39">
        <f t="shared" si="994"/>
        <v>0</v>
      </c>
      <c r="X553" s="39">
        <f t="shared" si="994"/>
        <v>222512.55184800003</v>
      </c>
      <c r="Y553" s="39">
        <f t="shared" si="994"/>
        <v>8981.9881519999999</v>
      </c>
      <c r="Z553" s="39">
        <f t="shared" si="994"/>
        <v>0</v>
      </c>
      <c r="AA553" s="39">
        <f t="shared" si="994"/>
        <v>0</v>
      </c>
      <c r="AB553" s="39">
        <f t="shared" si="994"/>
        <v>0</v>
      </c>
      <c r="AC553" s="67"/>
      <c r="AD553" s="55"/>
    </row>
    <row r="554" spans="1:30" s="52" customFormat="1">
      <c r="A554" s="106" t="s">
        <v>216</v>
      </c>
      <c r="B554" s="75">
        <f>5555869/2</f>
        <v>2777934.5</v>
      </c>
      <c r="C554" s="165">
        <f t="shared" si="967"/>
        <v>231494.54</v>
      </c>
      <c r="D554" s="38">
        <v>1.6500000000000001E-2</v>
      </c>
      <c r="E554" s="38">
        <v>0.1368</v>
      </c>
      <c r="F554" s="38">
        <v>5.7599999999999998E-2</v>
      </c>
      <c r="G554" s="38">
        <v>8.0399999999999999E-2</v>
      </c>
      <c r="H554" s="38">
        <v>4.1099999999999998E-2</v>
      </c>
      <c r="I554" s="38">
        <v>0.13389999999999999</v>
      </c>
      <c r="J554" s="38">
        <v>2.12E-2</v>
      </c>
      <c r="K554" s="38">
        <v>3.2500000000000001E-2</v>
      </c>
      <c r="L554" s="38">
        <v>1.7100000000000001E-2</v>
      </c>
      <c r="M554" s="38">
        <v>2.5999999999999999E-2</v>
      </c>
      <c r="N554" s="38">
        <v>0.13320000000000001</v>
      </c>
      <c r="O554" s="38">
        <v>1.89E-2</v>
      </c>
      <c r="P554" s="38">
        <v>0</v>
      </c>
      <c r="Q554" s="38">
        <v>3.8600000000000002E-2</v>
      </c>
      <c r="R554" s="38">
        <v>1.9E-2</v>
      </c>
      <c r="S554" s="38">
        <v>4.1999999999999997E-3</v>
      </c>
      <c r="T554" s="38">
        <v>5.3999999999999999E-2</v>
      </c>
      <c r="U554" s="38">
        <v>1.78E-2</v>
      </c>
      <c r="V554" s="38">
        <v>3.6700000000000003E-2</v>
      </c>
      <c r="W554" s="38">
        <v>4.7199999999999999E-2</v>
      </c>
      <c r="X554" s="38">
        <v>6.3899999999999998E-2</v>
      </c>
      <c r="Y554" s="38">
        <v>2.5999999999999999E-3</v>
      </c>
      <c r="Z554" s="5">
        <v>0</v>
      </c>
      <c r="AA554" s="5">
        <v>8.0000000000000004E-4</v>
      </c>
      <c r="AB554" s="5">
        <v>0</v>
      </c>
      <c r="AC554" s="67"/>
      <c r="AD554" s="55"/>
    </row>
    <row r="555" spans="1:30" s="52" customFormat="1">
      <c r="A555" s="100"/>
      <c r="B555" s="60"/>
      <c r="C555" s="165"/>
      <c r="D555" s="39">
        <f>$C554*D554</f>
        <v>3819.6599100000003</v>
      </c>
      <c r="E555" s="39">
        <f t="shared" ref="E555" si="995">$C554*E554</f>
        <v>31668.453072000004</v>
      </c>
      <c r="F555" s="39">
        <f t="shared" ref="F555" si="996">$C554*F554</f>
        <v>13334.085504000001</v>
      </c>
      <c r="G555" s="39">
        <f t="shared" ref="G555:AB555" si="997">$C554*G554</f>
        <v>18612.161016000002</v>
      </c>
      <c r="H555" s="39">
        <f t="shared" si="997"/>
        <v>9514.4255940000003</v>
      </c>
      <c r="I555" s="39">
        <f t="shared" si="997"/>
        <v>30997.118906</v>
      </c>
      <c r="J555" s="39">
        <f t="shared" si="997"/>
        <v>4907.6842480000005</v>
      </c>
      <c r="K555" s="39">
        <f t="shared" si="997"/>
        <v>7523.5725500000008</v>
      </c>
      <c r="L555" s="39">
        <f t="shared" si="997"/>
        <v>3958.5566340000005</v>
      </c>
      <c r="M555" s="39">
        <f t="shared" si="997"/>
        <v>6018.8580400000001</v>
      </c>
      <c r="N555" s="39">
        <f t="shared" si="997"/>
        <v>30835.072728000003</v>
      </c>
      <c r="O555" s="39">
        <f t="shared" si="997"/>
        <v>4375.2468060000001</v>
      </c>
      <c r="P555" s="39">
        <f t="shared" si="997"/>
        <v>0</v>
      </c>
      <c r="Q555" s="39">
        <f t="shared" si="997"/>
        <v>8935.6892440000011</v>
      </c>
      <c r="R555" s="39">
        <f t="shared" si="997"/>
        <v>4398.3962600000004</v>
      </c>
      <c r="S555" s="39">
        <f t="shared" si="997"/>
        <v>972.27706799999999</v>
      </c>
      <c r="T555" s="39">
        <f t="shared" si="997"/>
        <v>12500.70516</v>
      </c>
      <c r="U555" s="39">
        <f t="shared" si="997"/>
        <v>4120.6028120000001</v>
      </c>
      <c r="V555" s="39">
        <f t="shared" si="997"/>
        <v>8495.8496180000002</v>
      </c>
      <c r="W555" s="39">
        <f t="shared" si="997"/>
        <v>10926.542288000001</v>
      </c>
      <c r="X555" s="39">
        <f t="shared" si="997"/>
        <v>14792.501106</v>
      </c>
      <c r="Y555" s="39">
        <f t="shared" si="997"/>
        <v>601.88580400000001</v>
      </c>
      <c r="Z555" s="39">
        <f t="shared" si="997"/>
        <v>0</v>
      </c>
      <c r="AA555" s="39">
        <f t="shared" si="997"/>
        <v>185.19563200000002</v>
      </c>
      <c r="AB555" s="39">
        <f t="shared" si="997"/>
        <v>0</v>
      </c>
      <c r="AC555" s="67"/>
      <c r="AD555" s="55"/>
    </row>
    <row r="556" spans="1:30" s="52" customFormat="1">
      <c r="A556" s="106" t="s">
        <v>226</v>
      </c>
      <c r="B556" s="75">
        <f>5555870/2</f>
        <v>2777935</v>
      </c>
      <c r="C556" s="165">
        <f t="shared" si="967"/>
        <v>231494.58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38">
        <v>0.96120000000000005</v>
      </c>
      <c r="Y556" s="38">
        <v>3.8800000000000001E-2</v>
      </c>
      <c r="Z556" s="42"/>
      <c r="AA556" s="42"/>
      <c r="AB556" s="42"/>
      <c r="AC556" s="67"/>
      <c r="AD556" s="55"/>
    </row>
    <row r="557" spans="1:30" s="52" customFormat="1">
      <c r="A557" s="100"/>
      <c r="B557" s="60"/>
      <c r="C557" s="165"/>
      <c r="D557" s="39">
        <f>$C556*D556</f>
        <v>0</v>
      </c>
      <c r="E557" s="39">
        <f t="shared" ref="E557" si="998">$C556*E556</f>
        <v>0</v>
      </c>
      <c r="F557" s="39">
        <f t="shared" ref="F557" si="999">$C556*F556</f>
        <v>0</v>
      </c>
      <c r="G557" s="39">
        <f t="shared" ref="G557:AB557" si="1000">$C556*G556</f>
        <v>0</v>
      </c>
      <c r="H557" s="39">
        <f t="shared" si="1000"/>
        <v>0</v>
      </c>
      <c r="I557" s="39">
        <f t="shared" si="1000"/>
        <v>0</v>
      </c>
      <c r="J557" s="39">
        <f t="shared" si="1000"/>
        <v>0</v>
      </c>
      <c r="K557" s="39">
        <f t="shared" si="1000"/>
        <v>0</v>
      </c>
      <c r="L557" s="39">
        <f t="shared" si="1000"/>
        <v>0</v>
      </c>
      <c r="M557" s="39">
        <f t="shared" si="1000"/>
        <v>0</v>
      </c>
      <c r="N557" s="39">
        <f t="shared" si="1000"/>
        <v>0</v>
      </c>
      <c r="O557" s="39">
        <f t="shared" si="1000"/>
        <v>0</v>
      </c>
      <c r="P557" s="39">
        <f t="shared" si="1000"/>
        <v>0</v>
      </c>
      <c r="Q557" s="39">
        <f t="shared" si="1000"/>
        <v>0</v>
      </c>
      <c r="R557" s="39">
        <f t="shared" si="1000"/>
        <v>0</v>
      </c>
      <c r="S557" s="39">
        <f t="shared" si="1000"/>
        <v>0</v>
      </c>
      <c r="T557" s="39">
        <f t="shared" si="1000"/>
        <v>0</v>
      </c>
      <c r="U557" s="39">
        <f t="shared" si="1000"/>
        <v>0</v>
      </c>
      <c r="V557" s="39">
        <f t="shared" si="1000"/>
        <v>0</v>
      </c>
      <c r="W557" s="39">
        <f t="shared" si="1000"/>
        <v>0</v>
      </c>
      <c r="X557" s="39">
        <f t="shared" si="1000"/>
        <v>222512.59029600001</v>
      </c>
      <c r="Y557" s="39">
        <f t="shared" si="1000"/>
        <v>8981.9897039999996</v>
      </c>
      <c r="Z557" s="39">
        <f t="shared" si="1000"/>
        <v>0</v>
      </c>
      <c r="AA557" s="39">
        <f t="shared" si="1000"/>
        <v>0</v>
      </c>
      <c r="AB557" s="39">
        <f t="shared" si="1000"/>
        <v>0</v>
      </c>
      <c r="AC557" s="67"/>
      <c r="AD557" s="55"/>
    </row>
    <row r="558" spans="1:30" s="52" customFormat="1">
      <c r="A558" s="106" t="s">
        <v>217</v>
      </c>
      <c r="B558" s="75">
        <f>5555870/2</f>
        <v>2777935</v>
      </c>
      <c r="C558" s="165">
        <f t="shared" si="967"/>
        <v>231494.58</v>
      </c>
      <c r="D558" s="38">
        <v>1.6500000000000001E-2</v>
      </c>
      <c r="E558" s="38">
        <v>0.1368</v>
      </c>
      <c r="F558" s="38">
        <v>5.7599999999999998E-2</v>
      </c>
      <c r="G558" s="38">
        <v>8.0399999999999999E-2</v>
      </c>
      <c r="H558" s="38">
        <v>4.1099999999999998E-2</v>
      </c>
      <c r="I558" s="38">
        <v>0.13389999999999999</v>
      </c>
      <c r="J558" s="38">
        <v>2.12E-2</v>
      </c>
      <c r="K558" s="38">
        <v>3.2500000000000001E-2</v>
      </c>
      <c r="L558" s="38">
        <v>1.7100000000000001E-2</v>
      </c>
      <c r="M558" s="38">
        <v>2.5999999999999999E-2</v>
      </c>
      <c r="N558" s="38">
        <v>0.13320000000000001</v>
      </c>
      <c r="O558" s="38">
        <v>1.89E-2</v>
      </c>
      <c r="P558" s="38">
        <v>0</v>
      </c>
      <c r="Q558" s="38">
        <v>3.8600000000000002E-2</v>
      </c>
      <c r="R558" s="38">
        <v>1.9E-2</v>
      </c>
      <c r="S558" s="38">
        <v>4.1999999999999997E-3</v>
      </c>
      <c r="T558" s="38">
        <v>5.3999999999999999E-2</v>
      </c>
      <c r="U558" s="38">
        <v>1.78E-2</v>
      </c>
      <c r="V558" s="38">
        <v>3.6700000000000003E-2</v>
      </c>
      <c r="W558" s="38">
        <v>4.7199999999999999E-2</v>
      </c>
      <c r="X558" s="38">
        <v>6.3899999999999998E-2</v>
      </c>
      <c r="Y558" s="38">
        <v>2.5999999999999999E-3</v>
      </c>
      <c r="Z558" s="5">
        <v>0</v>
      </c>
      <c r="AA558" s="5">
        <v>8.0000000000000004E-4</v>
      </c>
      <c r="AB558" s="5">
        <v>0</v>
      </c>
      <c r="AC558" s="67"/>
      <c r="AD558" s="55"/>
    </row>
    <row r="559" spans="1:30" s="52" customFormat="1">
      <c r="A559" s="100"/>
      <c r="B559" s="60"/>
      <c r="C559" s="165"/>
      <c r="D559" s="39">
        <f>$C558*D558</f>
        <v>3819.66057</v>
      </c>
      <c r="E559" s="39">
        <f t="shared" ref="E559" si="1001">$C558*E558</f>
        <v>31668.458544000001</v>
      </c>
      <c r="F559" s="39">
        <f t="shared" ref="F559" si="1002">$C558*F558</f>
        <v>13334.087807999998</v>
      </c>
      <c r="G559" s="39">
        <f t="shared" ref="G559:AB559" si="1003">$C558*G558</f>
        <v>18612.164231999999</v>
      </c>
      <c r="H559" s="39">
        <f t="shared" si="1003"/>
        <v>9514.4272379999984</v>
      </c>
      <c r="I559" s="39">
        <f t="shared" si="1003"/>
        <v>30997.124261999998</v>
      </c>
      <c r="J559" s="39">
        <f t="shared" si="1003"/>
        <v>4907.6850960000002</v>
      </c>
      <c r="K559" s="39">
        <f t="shared" si="1003"/>
        <v>7523.5738499999998</v>
      </c>
      <c r="L559" s="39">
        <f t="shared" si="1003"/>
        <v>3958.5573180000001</v>
      </c>
      <c r="M559" s="39">
        <f t="shared" si="1003"/>
        <v>6018.8590799999993</v>
      </c>
      <c r="N559" s="39">
        <f t="shared" si="1003"/>
        <v>30835.078056000002</v>
      </c>
      <c r="O559" s="39">
        <f t="shared" si="1003"/>
        <v>4375.2475619999996</v>
      </c>
      <c r="P559" s="39">
        <f t="shared" si="1003"/>
        <v>0</v>
      </c>
      <c r="Q559" s="39">
        <f t="shared" si="1003"/>
        <v>8935.6907879999999</v>
      </c>
      <c r="R559" s="39">
        <f t="shared" si="1003"/>
        <v>4398.3970199999994</v>
      </c>
      <c r="S559" s="39">
        <f t="shared" si="1003"/>
        <v>972.2772359999999</v>
      </c>
      <c r="T559" s="39">
        <f t="shared" si="1003"/>
        <v>12500.70732</v>
      </c>
      <c r="U559" s="39">
        <f t="shared" si="1003"/>
        <v>4120.6035240000001</v>
      </c>
      <c r="V559" s="39">
        <f t="shared" si="1003"/>
        <v>8495.8510860000006</v>
      </c>
      <c r="W559" s="39">
        <f t="shared" si="1003"/>
        <v>10926.544175999999</v>
      </c>
      <c r="X559" s="39">
        <f t="shared" si="1003"/>
        <v>14792.503661999999</v>
      </c>
      <c r="Y559" s="39">
        <f t="shared" si="1003"/>
        <v>601.88590799999997</v>
      </c>
      <c r="Z559" s="39">
        <f t="shared" si="1003"/>
        <v>0</v>
      </c>
      <c r="AA559" s="39">
        <f t="shared" si="1003"/>
        <v>185.19566399999999</v>
      </c>
      <c r="AB559" s="39">
        <f t="shared" si="1003"/>
        <v>0</v>
      </c>
      <c r="AC559" s="67"/>
      <c r="AD559" s="55"/>
    </row>
    <row r="560" spans="1:30" s="52" customFormat="1">
      <c r="A560" s="106" t="s">
        <v>227</v>
      </c>
      <c r="B560" s="75">
        <f>3086992/2</f>
        <v>1543496</v>
      </c>
      <c r="C560" s="165">
        <f t="shared" si="967"/>
        <v>128624.67</v>
      </c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38">
        <v>0</v>
      </c>
      <c r="Q560" s="43"/>
      <c r="R560" s="43"/>
      <c r="S560" s="43"/>
      <c r="T560" s="43"/>
      <c r="U560" s="43"/>
      <c r="V560" s="43"/>
      <c r="W560" s="43"/>
      <c r="X560" s="38">
        <v>1</v>
      </c>
      <c r="Y560" s="38"/>
      <c r="Z560" s="43"/>
      <c r="AA560" s="43"/>
      <c r="AB560" s="43"/>
      <c r="AC560" s="67"/>
      <c r="AD560" s="55"/>
    </row>
    <row r="561" spans="1:30" s="52" customFormat="1">
      <c r="A561" s="100"/>
      <c r="B561" s="60"/>
      <c r="C561" s="165"/>
      <c r="D561" s="39">
        <f>$C560*D560</f>
        <v>0</v>
      </c>
      <c r="E561" s="39">
        <f t="shared" ref="E561" si="1004">$C560*E560</f>
        <v>0</v>
      </c>
      <c r="F561" s="39">
        <f t="shared" ref="F561" si="1005">$C560*F560</f>
        <v>0</v>
      </c>
      <c r="G561" s="39">
        <f t="shared" ref="G561:AB561" si="1006">$C560*G560</f>
        <v>0</v>
      </c>
      <c r="H561" s="39">
        <f t="shared" si="1006"/>
        <v>0</v>
      </c>
      <c r="I561" s="39">
        <f t="shared" si="1006"/>
        <v>0</v>
      </c>
      <c r="J561" s="39">
        <f t="shared" si="1006"/>
        <v>0</v>
      </c>
      <c r="K561" s="39">
        <f t="shared" si="1006"/>
        <v>0</v>
      </c>
      <c r="L561" s="39">
        <f t="shared" si="1006"/>
        <v>0</v>
      </c>
      <c r="M561" s="39">
        <f t="shared" si="1006"/>
        <v>0</v>
      </c>
      <c r="N561" s="39">
        <f t="shared" si="1006"/>
        <v>0</v>
      </c>
      <c r="O561" s="39">
        <f t="shared" si="1006"/>
        <v>0</v>
      </c>
      <c r="P561" s="39">
        <f t="shared" si="1006"/>
        <v>0</v>
      </c>
      <c r="Q561" s="39">
        <f t="shared" si="1006"/>
        <v>0</v>
      </c>
      <c r="R561" s="39">
        <f t="shared" si="1006"/>
        <v>0</v>
      </c>
      <c r="S561" s="39">
        <f t="shared" si="1006"/>
        <v>0</v>
      </c>
      <c r="T561" s="39">
        <f t="shared" si="1006"/>
        <v>0</v>
      </c>
      <c r="U561" s="39">
        <f t="shared" si="1006"/>
        <v>0</v>
      </c>
      <c r="V561" s="39">
        <f t="shared" si="1006"/>
        <v>0</v>
      </c>
      <c r="W561" s="39">
        <f t="shared" si="1006"/>
        <v>0</v>
      </c>
      <c r="X561" s="39">
        <f t="shared" si="1006"/>
        <v>128624.67</v>
      </c>
      <c r="Y561" s="39">
        <f t="shared" si="1006"/>
        <v>0</v>
      </c>
      <c r="Z561" s="39">
        <f t="shared" si="1006"/>
        <v>0</v>
      </c>
      <c r="AA561" s="39">
        <f t="shared" si="1006"/>
        <v>0</v>
      </c>
      <c r="AB561" s="39">
        <f t="shared" si="1006"/>
        <v>0</v>
      </c>
      <c r="AC561" s="67"/>
      <c r="AD561" s="55"/>
    </row>
    <row r="562" spans="1:30" s="52" customFormat="1">
      <c r="A562" s="106" t="s">
        <v>218</v>
      </c>
      <c r="B562" s="75">
        <f>3086992/2</f>
        <v>1543496</v>
      </c>
      <c r="C562" s="165">
        <f t="shared" si="967"/>
        <v>128624.67</v>
      </c>
      <c r="D562" s="38">
        <v>1.6500000000000001E-2</v>
      </c>
      <c r="E562" s="38">
        <v>0.1368</v>
      </c>
      <c r="F562" s="38">
        <v>5.7599999999999998E-2</v>
      </c>
      <c r="G562" s="38">
        <v>8.0399999999999999E-2</v>
      </c>
      <c r="H562" s="38">
        <v>4.1099999999999998E-2</v>
      </c>
      <c r="I562" s="38">
        <v>0.13389999999999999</v>
      </c>
      <c r="J562" s="38">
        <v>2.12E-2</v>
      </c>
      <c r="K562" s="38">
        <v>3.2500000000000001E-2</v>
      </c>
      <c r="L562" s="38">
        <v>1.7100000000000001E-2</v>
      </c>
      <c r="M562" s="38">
        <v>2.5999999999999999E-2</v>
      </c>
      <c r="N562" s="38">
        <v>0.13320000000000001</v>
      </c>
      <c r="O562" s="38">
        <v>1.89E-2</v>
      </c>
      <c r="P562" s="38">
        <v>0</v>
      </c>
      <c r="Q562" s="38">
        <v>3.8600000000000002E-2</v>
      </c>
      <c r="R562" s="38">
        <v>1.9E-2</v>
      </c>
      <c r="S562" s="38">
        <v>4.1999999999999997E-3</v>
      </c>
      <c r="T562" s="38">
        <v>5.3999999999999999E-2</v>
      </c>
      <c r="U562" s="38">
        <v>1.78E-2</v>
      </c>
      <c r="V562" s="38">
        <v>3.6700000000000003E-2</v>
      </c>
      <c r="W562" s="38">
        <v>4.7199999999999999E-2</v>
      </c>
      <c r="X562" s="38">
        <v>6.3899999999999998E-2</v>
      </c>
      <c r="Y562" s="38">
        <v>2.5999999999999999E-3</v>
      </c>
      <c r="Z562" s="5">
        <v>0</v>
      </c>
      <c r="AA562" s="5">
        <v>8.0000000000000004E-4</v>
      </c>
      <c r="AB562" s="5">
        <v>0</v>
      </c>
      <c r="AC562" s="67"/>
      <c r="AD562" s="55"/>
    </row>
    <row r="563" spans="1:30" s="52" customFormat="1">
      <c r="A563" s="100"/>
      <c r="B563" s="60"/>
      <c r="C563" s="165"/>
      <c r="D563" s="39">
        <f>$C562*D562</f>
        <v>2122.3070550000002</v>
      </c>
      <c r="E563" s="39">
        <f t="shared" ref="E563" si="1007">$C562*E562</f>
        <v>17595.854856000002</v>
      </c>
      <c r="F563" s="39">
        <f t="shared" ref="F563" si="1008">$C562*F562</f>
        <v>7408.780992</v>
      </c>
      <c r="G563" s="39">
        <f t="shared" ref="G563:AB563" si="1009">$C562*G562</f>
        <v>10341.423467999999</v>
      </c>
      <c r="H563" s="39">
        <f t="shared" si="1009"/>
        <v>5286.4739369999998</v>
      </c>
      <c r="I563" s="39">
        <f t="shared" si="1009"/>
        <v>17222.843312999998</v>
      </c>
      <c r="J563" s="39">
        <f t="shared" si="1009"/>
        <v>2726.8430039999998</v>
      </c>
      <c r="K563" s="39">
        <f t="shared" si="1009"/>
        <v>4180.3017749999999</v>
      </c>
      <c r="L563" s="39">
        <f t="shared" si="1009"/>
        <v>2199.4818570000002</v>
      </c>
      <c r="M563" s="39">
        <f t="shared" si="1009"/>
        <v>3344.2414199999998</v>
      </c>
      <c r="N563" s="39">
        <f t="shared" si="1009"/>
        <v>17132.806044000001</v>
      </c>
      <c r="O563" s="39">
        <f t="shared" si="1009"/>
        <v>2431.0062629999998</v>
      </c>
      <c r="P563" s="39">
        <f t="shared" si="1009"/>
        <v>0</v>
      </c>
      <c r="Q563" s="39">
        <f t="shared" si="1009"/>
        <v>4964.9122619999998</v>
      </c>
      <c r="R563" s="39">
        <f t="shared" si="1009"/>
        <v>2443.8687299999997</v>
      </c>
      <c r="S563" s="39">
        <f t="shared" si="1009"/>
        <v>540.223614</v>
      </c>
      <c r="T563" s="39">
        <f t="shared" si="1009"/>
        <v>6945.73218</v>
      </c>
      <c r="U563" s="39">
        <f t="shared" si="1009"/>
        <v>2289.5191260000001</v>
      </c>
      <c r="V563" s="39">
        <f t="shared" si="1009"/>
        <v>4720.5253890000004</v>
      </c>
      <c r="W563" s="39">
        <f t="shared" si="1009"/>
        <v>6071.0844239999997</v>
      </c>
      <c r="X563" s="39">
        <f t="shared" si="1009"/>
        <v>8219.1164129999997</v>
      </c>
      <c r="Y563" s="39">
        <f t="shared" si="1009"/>
        <v>334.42414199999996</v>
      </c>
      <c r="Z563" s="39">
        <f t="shared" si="1009"/>
        <v>0</v>
      </c>
      <c r="AA563" s="39">
        <f t="shared" si="1009"/>
        <v>102.899736</v>
      </c>
      <c r="AB563" s="39">
        <f t="shared" si="1009"/>
        <v>0</v>
      </c>
      <c r="AC563" s="67"/>
      <c r="AD563" s="55"/>
    </row>
    <row r="564" spans="1:30" s="52" customFormat="1">
      <c r="A564" s="106" t="s">
        <v>219</v>
      </c>
      <c r="B564" s="75">
        <v>0</v>
      </c>
      <c r="C564" s="165">
        <f t="shared" si="967"/>
        <v>0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38">
        <v>0.96120000000000005</v>
      </c>
      <c r="Y564" s="38">
        <v>3.8800000000000001E-2</v>
      </c>
      <c r="Z564" s="42"/>
      <c r="AA564" s="42"/>
      <c r="AB564" s="42"/>
      <c r="AC564" s="67"/>
      <c r="AD564" s="55"/>
    </row>
    <row r="565" spans="1:30" s="52" customFormat="1">
      <c r="A565" s="100"/>
      <c r="B565" s="60"/>
      <c r="C565" s="165"/>
      <c r="D565" s="39">
        <f>$C564*D564</f>
        <v>0</v>
      </c>
      <c r="E565" s="39">
        <f t="shared" ref="E565" si="1010">$C564*E564</f>
        <v>0</v>
      </c>
      <c r="F565" s="39">
        <f t="shared" ref="F565" si="1011">$C564*F564</f>
        <v>0</v>
      </c>
      <c r="G565" s="39">
        <f t="shared" ref="G565:AB565" si="1012">$C564*G564</f>
        <v>0</v>
      </c>
      <c r="H565" s="39">
        <f t="shared" si="1012"/>
        <v>0</v>
      </c>
      <c r="I565" s="39">
        <f t="shared" si="1012"/>
        <v>0</v>
      </c>
      <c r="J565" s="39">
        <f t="shared" si="1012"/>
        <v>0</v>
      </c>
      <c r="K565" s="39">
        <f t="shared" si="1012"/>
        <v>0</v>
      </c>
      <c r="L565" s="39">
        <f t="shared" si="1012"/>
        <v>0</v>
      </c>
      <c r="M565" s="39">
        <f t="shared" si="1012"/>
        <v>0</v>
      </c>
      <c r="N565" s="39">
        <f t="shared" si="1012"/>
        <v>0</v>
      </c>
      <c r="O565" s="39">
        <f t="shared" si="1012"/>
        <v>0</v>
      </c>
      <c r="P565" s="39">
        <f t="shared" si="1012"/>
        <v>0</v>
      </c>
      <c r="Q565" s="39">
        <f t="shared" si="1012"/>
        <v>0</v>
      </c>
      <c r="R565" s="39">
        <f t="shared" si="1012"/>
        <v>0</v>
      </c>
      <c r="S565" s="39">
        <f t="shared" si="1012"/>
        <v>0</v>
      </c>
      <c r="T565" s="39">
        <f t="shared" si="1012"/>
        <v>0</v>
      </c>
      <c r="U565" s="39">
        <f t="shared" si="1012"/>
        <v>0</v>
      </c>
      <c r="V565" s="39">
        <f t="shared" si="1012"/>
        <v>0</v>
      </c>
      <c r="W565" s="39">
        <f t="shared" si="1012"/>
        <v>0</v>
      </c>
      <c r="X565" s="39">
        <f t="shared" si="1012"/>
        <v>0</v>
      </c>
      <c r="Y565" s="39">
        <f t="shared" si="1012"/>
        <v>0</v>
      </c>
      <c r="Z565" s="39">
        <f t="shared" si="1012"/>
        <v>0</v>
      </c>
      <c r="AA565" s="39">
        <f t="shared" si="1012"/>
        <v>0</v>
      </c>
      <c r="AB565" s="39">
        <f t="shared" si="1012"/>
        <v>0</v>
      </c>
      <c r="AC565" s="67"/>
      <c r="AD565" s="55"/>
    </row>
    <row r="566" spans="1:30" s="52" customFormat="1">
      <c r="A566" s="106" t="s">
        <v>220</v>
      </c>
      <c r="B566" s="75">
        <v>0</v>
      </c>
      <c r="C566" s="165">
        <f t="shared" si="967"/>
        <v>0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2"/>
      <c r="Q566" s="43"/>
      <c r="R566" s="43"/>
      <c r="S566" s="43"/>
      <c r="T566" s="43"/>
      <c r="U566" s="43"/>
      <c r="V566" s="43"/>
      <c r="W566" s="43"/>
      <c r="X566" s="38">
        <v>0.96120000000000005</v>
      </c>
      <c r="Y566" s="38">
        <v>3.8800000000000001E-2</v>
      </c>
      <c r="Z566" s="5"/>
      <c r="AA566" s="5"/>
      <c r="AB566" s="5"/>
      <c r="AC566" s="67"/>
      <c r="AD566" s="55"/>
    </row>
    <row r="567" spans="1:30" s="52" customFormat="1">
      <c r="A567" s="100"/>
      <c r="B567" s="60"/>
      <c r="C567" s="165"/>
      <c r="D567" s="39">
        <f>$C566*D566</f>
        <v>0</v>
      </c>
      <c r="E567" s="39">
        <f t="shared" ref="E567" si="1013">$C566*E566</f>
        <v>0</v>
      </c>
      <c r="F567" s="39">
        <f t="shared" ref="F567" si="1014">$C566*F566</f>
        <v>0</v>
      </c>
      <c r="G567" s="39">
        <f t="shared" ref="G567:AB567" si="1015">$C566*G566</f>
        <v>0</v>
      </c>
      <c r="H567" s="39">
        <f t="shared" si="1015"/>
        <v>0</v>
      </c>
      <c r="I567" s="39">
        <f t="shared" si="1015"/>
        <v>0</v>
      </c>
      <c r="J567" s="39">
        <f t="shared" si="1015"/>
        <v>0</v>
      </c>
      <c r="K567" s="39">
        <f t="shared" si="1015"/>
        <v>0</v>
      </c>
      <c r="L567" s="39">
        <f t="shared" si="1015"/>
        <v>0</v>
      </c>
      <c r="M567" s="39">
        <f t="shared" si="1015"/>
        <v>0</v>
      </c>
      <c r="N567" s="39">
        <f t="shared" si="1015"/>
        <v>0</v>
      </c>
      <c r="O567" s="39">
        <f t="shared" si="1015"/>
        <v>0</v>
      </c>
      <c r="P567" s="39">
        <f t="shared" si="1015"/>
        <v>0</v>
      </c>
      <c r="Q567" s="39">
        <f t="shared" si="1015"/>
        <v>0</v>
      </c>
      <c r="R567" s="39">
        <f t="shared" si="1015"/>
        <v>0</v>
      </c>
      <c r="S567" s="39">
        <f t="shared" si="1015"/>
        <v>0</v>
      </c>
      <c r="T567" s="39">
        <f t="shared" si="1015"/>
        <v>0</v>
      </c>
      <c r="U567" s="39">
        <f t="shared" si="1015"/>
        <v>0</v>
      </c>
      <c r="V567" s="39">
        <f t="shared" si="1015"/>
        <v>0</v>
      </c>
      <c r="W567" s="39">
        <f t="shared" si="1015"/>
        <v>0</v>
      </c>
      <c r="X567" s="39">
        <f t="shared" si="1015"/>
        <v>0</v>
      </c>
      <c r="Y567" s="39">
        <f t="shared" si="1015"/>
        <v>0</v>
      </c>
      <c r="Z567" s="39">
        <f t="shared" si="1015"/>
        <v>0</v>
      </c>
      <c r="AA567" s="39">
        <f t="shared" si="1015"/>
        <v>0</v>
      </c>
      <c r="AB567" s="39">
        <f t="shared" si="1015"/>
        <v>0</v>
      </c>
      <c r="AC567" s="67"/>
      <c r="AD567" s="55"/>
    </row>
    <row r="568" spans="1:30" s="52" customFormat="1">
      <c r="A568" s="106" t="s">
        <v>221</v>
      </c>
      <c r="B568" s="75">
        <v>0</v>
      </c>
      <c r="C568" s="165">
        <f t="shared" si="967"/>
        <v>0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38">
        <v>0.96120000000000005</v>
      </c>
      <c r="Y568" s="38">
        <v>3.8800000000000001E-2</v>
      </c>
      <c r="Z568" s="42"/>
      <c r="AA568" s="42"/>
      <c r="AB568" s="42"/>
      <c r="AC568" s="67"/>
      <c r="AD568" s="55"/>
    </row>
    <row r="569" spans="1:30" s="52" customFormat="1">
      <c r="A569" s="100"/>
      <c r="B569" s="60"/>
      <c r="C569" s="165"/>
      <c r="D569" s="39">
        <f>$C568*D568</f>
        <v>0</v>
      </c>
      <c r="E569" s="39">
        <f t="shared" ref="E569" si="1016">$C568*E568</f>
        <v>0</v>
      </c>
      <c r="F569" s="39">
        <f t="shared" ref="F569" si="1017">$C568*F568</f>
        <v>0</v>
      </c>
      <c r="G569" s="39">
        <f t="shared" ref="G569:AB569" si="1018">$C568*G568</f>
        <v>0</v>
      </c>
      <c r="H569" s="39">
        <f t="shared" si="1018"/>
        <v>0</v>
      </c>
      <c r="I569" s="39">
        <f t="shared" si="1018"/>
        <v>0</v>
      </c>
      <c r="J569" s="39">
        <f t="shared" si="1018"/>
        <v>0</v>
      </c>
      <c r="K569" s="39">
        <f t="shared" si="1018"/>
        <v>0</v>
      </c>
      <c r="L569" s="39">
        <f t="shared" si="1018"/>
        <v>0</v>
      </c>
      <c r="M569" s="39">
        <f t="shared" si="1018"/>
        <v>0</v>
      </c>
      <c r="N569" s="39">
        <f t="shared" si="1018"/>
        <v>0</v>
      </c>
      <c r="O569" s="39">
        <f t="shared" si="1018"/>
        <v>0</v>
      </c>
      <c r="P569" s="39">
        <f t="shared" si="1018"/>
        <v>0</v>
      </c>
      <c r="Q569" s="39">
        <f t="shared" si="1018"/>
        <v>0</v>
      </c>
      <c r="R569" s="39">
        <f t="shared" si="1018"/>
        <v>0</v>
      </c>
      <c r="S569" s="39">
        <f t="shared" si="1018"/>
        <v>0</v>
      </c>
      <c r="T569" s="39">
        <f t="shared" si="1018"/>
        <v>0</v>
      </c>
      <c r="U569" s="39">
        <f t="shared" si="1018"/>
        <v>0</v>
      </c>
      <c r="V569" s="39">
        <f t="shared" si="1018"/>
        <v>0</v>
      </c>
      <c r="W569" s="39">
        <f t="shared" si="1018"/>
        <v>0</v>
      </c>
      <c r="X569" s="39">
        <f t="shared" si="1018"/>
        <v>0</v>
      </c>
      <c r="Y569" s="39">
        <f t="shared" si="1018"/>
        <v>0</v>
      </c>
      <c r="Z569" s="39">
        <f t="shared" si="1018"/>
        <v>0</v>
      </c>
      <c r="AA569" s="39">
        <f t="shared" si="1018"/>
        <v>0</v>
      </c>
      <c r="AB569" s="39">
        <f t="shared" si="1018"/>
        <v>0</v>
      </c>
      <c r="AC569" s="67"/>
      <c r="AD569" s="55"/>
    </row>
    <row r="570" spans="1:30" s="52" customFormat="1">
      <c r="A570" s="106" t="s">
        <v>222</v>
      </c>
      <c r="B570" s="75">
        <v>3443697</v>
      </c>
      <c r="C570" s="165">
        <f t="shared" si="967"/>
        <v>286974.75</v>
      </c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2"/>
      <c r="Q570" s="43"/>
      <c r="R570" s="43"/>
      <c r="S570" s="43"/>
      <c r="T570" s="43"/>
      <c r="U570" s="43"/>
      <c r="V570" s="43"/>
      <c r="W570" s="43"/>
      <c r="X570" s="38">
        <v>0.96120000000000005</v>
      </c>
      <c r="Y570" s="38">
        <v>3.8800000000000001E-2</v>
      </c>
      <c r="Z570" s="42"/>
      <c r="AA570" s="42"/>
      <c r="AB570" s="42"/>
      <c r="AC570" s="67"/>
      <c r="AD570" s="55"/>
    </row>
    <row r="571" spans="1:30" s="52" customFormat="1">
      <c r="A571" s="100"/>
      <c r="B571" s="60"/>
      <c r="C571" s="165"/>
      <c r="D571" s="39">
        <f>$C570*D570</f>
        <v>0</v>
      </c>
      <c r="E571" s="39">
        <f t="shared" ref="E571" si="1019">$C570*E570</f>
        <v>0</v>
      </c>
      <c r="F571" s="39">
        <f t="shared" ref="F571" si="1020">$C570*F570</f>
        <v>0</v>
      </c>
      <c r="G571" s="39">
        <f t="shared" ref="G571:AB571" si="1021">$C570*G570</f>
        <v>0</v>
      </c>
      <c r="H571" s="39">
        <f t="shared" si="1021"/>
        <v>0</v>
      </c>
      <c r="I571" s="39">
        <f t="shared" si="1021"/>
        <v>0</v>
      </c>
      <c r="J571" s="39">
        <f t="shared" si="1021"/>
        <v>0</v>
      </c>
      <c r="K571" s="39">
        <f t="shared" si="1021"/>
        <v>0</v>
      </c>
      <c r="L571" s="39">
        <f t="shared" si="1021"/>
        <v>0</v>
      </c>
      <c r="M571" s="39">
        <f t="shared" si="1021"/>
        <v>0</v>
      </c>
      <c r="N571" s="39">
        <f t="shared" si="1021"/>
        <v>0</v>
      </c>
      <c r="O571" s="39">
        <f t="shared" si="1021"/>
        <v>0</v>
      </c>
      <c r="P571" s="39">
        <f t="shared" si="1021"/>
        <v>0</v>
      </c>
      <c r="Q571" s="39">
        <f t="shared" si="1021"/>
        <v>0</v>
      </c>
      <c r="R571" s="39">
        <f t="shared" si="1021"/>
        <v>0</v>
      </c>
      <c r="S571" s="39">
        <f t="shared" si="1021"/>
        <v>0</v>
      </c>
      <c r="T571" s="39">
        <f t="shared" si="1021"/>
        <v>0</v>
      </c>
      <c r="U571" s="39">
        <f t="shared" si="1021"/>
        <v>0</v>
      </c>
      <c r="V571" s="39">
        <f t="shared" si="1021"/>
        <v>0</v>
      </c>
      <c r="W571" s="39">
        <f t="shared" si="1021"/>
        <v>0</v>
      </c>
      <c r="X571" s="39">
        <f t="shared" si="1021"/>
        <v>275840.12969999999</v>
      </c>
      <c r="Y571" s="39">
        <f t="shared" si="1021"/>
        <v>11134.6203</v>
      </c>
      <c r="Z571" s="39">
        <f t="shared" si="1021"/>
        <v>0</v>
      </c>
      <c r="AA571" s="39">
        <f t="shared" si="1021"/>
        <v>0</v>
      </c>
      <c r="AB571" s="39">
        <f t="shared" si="1021"/>
        <v>0</v>
      </c>
      <c r="AC571" s="67"/>
      <c r="AD571" s="55"/>
    </row>
    <row r="572" spans="1:30" s="52" customFormat="1">
      <c r="A572" s="99" t="s">
        <v>266</v>
      </c>
      <c r="B572" s="204">
        <v>1070875</v>
      </c>
      <c r="C572" s="165">
        <f t="shared" si="967"/>
        <v>89239.58</v>
      </c>
      <c r="D572" s="44"/>
      <c r="E572" s="44"/>
      <c r="F572" s="44"/>
      <c r="G572" s="44"/>
      <c r="H572" s="42">
        <v>3.0499999999999999E-2</v>
      </c>
      <c r="I572" s="42"/>
      <c r="J572" s="42"/>
      <c r="K572" s="42"/>
      <c r="L572" s="42"/>
      <c r="M572" s="42"/>
      <c r="N572" s="42"/>
      <c r="O572" s="42"/>
      <c r="P572" s="42">
        <v>2.0999999999999999E-3</v>
      </c>
      <c r="Q572" s="42"/>
      <c r="R572" s="42">
        <v>8.3000000000000001E-3</v>
      </c>
      <c r="S572" s="42"/>
      <c r="T572" s="42">
        <v>0.91359999999999997</v>
      </c>
      <c r="U572" s="42"/>
      <c r="V572" s="42">
        <v>1.9300000000000001E-2</v>
      </c>
      <c r="W572" s="42">
        <v>2.46E-2</v>
      </c>
      <c r="X572" s="42"/>
      <c r="Y572" s="42"/>
      <c r="Z572" s="42">
        <v>1.6000000000000001E-3</v>
      </c>
      <c r="AA572" s="42">
        <v>0</v>
      </c>
      <c r="AB572" s="42">
        <v>0</v>
      </c>
      <c r="AC572" s="67"/>
      <c r="AD572" s="55"/>
    </row>
    <row r="573" spans="1:30" s="52" customFormat="1">
      <c r="A573" s="100"/>
      <c r="B573" s="137"/>
      <c r="C573" s="165"/>
      <c r="D573" s="39">
        <f t="shared" ref="D573" si="1022">$C572*D572</f>
        <v>0</v>
      </c>
      <c r="E573" s="39">
        <f t="shared" ref="E573" si="1023">$C572*E572</f>
        <v>0</v>
      </c>
      <c r="F573" s="39">
        <f t="shared" ref="F573:O573" si="1024">$C572*F572</f>
        <v>0</v>
      </c>
      <c r="G573" s="39">
        <f t="shared" si="1024"/>
        <v>0</v>
      </c>
      <c r="H573" s="39">
        <f t="shared" si="1024"/>
        <v>2721.80719</v>
      </c>
      <c r="I573" s="39">
        <f t="shared" si="1024"/>
        <v>0</v>
      </c>
      <c r="J573" s="39">
        <f t="shared" si="1024"/>
        <v>0</v>
      </c>
      <c r="K573" s="39">
        <f t="shared" si="1024"/>
        <v>0</v>
      </c>
      <c r="L573" s="39">
        <f t="shared" si="1024"/>
        <v>0</v>
      </c>
      <c r="M573" s="39">
        <f t="shared" si="1024"/>
        <v>0</v>
      </c>
      <c r="N573" s="39">
        <f t="shared" si="1024"/>
        <v>0</v>
      </c>
      <c r="O573" s="39">
        <f t="shared" si="1024"/>
        <v>0</v>
      </c>
      <c r="P573" s="39">
        <f t="shared" ref="P573" si="1025">$C572*P572</f>
        <v>187.40311800000001</v>
      </c>
      <c r="Q573" s="39">
        <f t="shared" ref="Q573" si="1026">$C572*Q572</f>
        <v>0</v>
      </c>
      <c r="R573" s="39">
        <f t="shared" ref="R573:AB573" si="1027">$C572*R572</f>
        <v>740.68851400000005</v>
      </c>
      <c r="S573" s="39">
        <f t="shared" si="1027"/>
        <v>0</v>
      </c>
      <c r="T573" s="39">
        <f t="shared" si="1027"/>
        <v>81529.280287999994</v>
      </c>
      <c r="U573" s="39">
        <f t="shared" si="1027"/>
        <v>0</v>
      </c>
      <c r="V573" s="39">
        <f t="shared" si="1027"/>
        <v>1722.3238940000001</v>
      </c>
      <c r="W573" s="39">
        <f t="shared" si="1027"/>
        <v>2195.2936680000003</v>
      </c>
      <c r="X573" s="39">
        <f t="shared" si="1027"/>
        <v>0</v>
      </c>
      <c r="Y573" s="39">
        <f t="shared" si="1027"/>
        <v>0</v>
      </c>
      <c r="Z573" s="39">
        <f t="shared" si="1027"/>
        <v>142.78332800000001</v>
      </c>
      <c r="AA573" s="39">
        <f t="shared" si="1027"/>
        <v>0</v>
      </c>
      <c r="AB573" s="39">
        <f t="shared" si="1027"/>
        <v>0</v>
      </c>
      <c r="AC573" s="67"/>
      <c r="AD573" s="55"/>
    </row>
    <row r="574" spans="1:30" s="52" customFormat="1">
      <c r="A574" s="99" t="s">
        <v>267</v>
      </c>
      <c r="B574" s="204">
        <v>3103635</v>
      </c>
      <c r="C574" s="165">
        <f t="shared" si="967"/>
        <v>258636.25</v>
      </c>
      <c r="D574" s="42">
        <v>4.9599999999999998E-2</v>
      </c>
      <c r="E574" s="44"/>
      <c r="F574" s="44"/>
      <c r="G574" s="44"/>
      <c r="H574" s="42"/>
      <c r="I574" s="42"/>
      <c r="J574" s="42"/>
      <c r="K574" s="42"/>
      <c r="L574" s="42"/>
      <c r="M574" s="42"/>
      <c r="N574" s="42"/>
      <c r="O574" s="42"/>
      <c r="P574" s="42">
        <v>1.5E-3</v>
      </c>
      <c r="Q574" s="42">
        <v>0.442</v>
      </c>
      <c r="R574" s="42"/>
      <c r="S574" s="42">
        <v>5.3E-3</v>
      </c>
      <c r="T574" s="42"/>
      <c r="U574" s="42"/>
      <c r="V574" s="42"/>
      <c r="W574" s="42"/>
      <c r="X574" s="42">
        <v>0.48080000000000001</v>
      </c>
      <c r="Y574" s="42">
        <v>1.9199999999999998E-2</v>
      </c>
      <c r="Z574" s="42">
        <v>1.6000000000000001E-3</v>
      </c>
      <c r="AA574" s="42">
        <v>0</v>
      </c>
      <c r="AB574" s="42">
        <v>0</v>
      </c>
      <c r="AC574" s="67"/>
      <c r="AD574" s="55"/>
    </row>
    <row r="575" spans="1:30" s="52" customFormat="1">
      <c r="A575" s="100"/>
      <c r="B575" s="137"/>
      <c r="C575" s="165"/>
      <c r="D575" s="39">
        <f t="shared" ref="D575" si="1028">$C574*D574</f>
        <v>12828.358</v>
      </c>
      <c r="E575" s="39">
        <f t="shared" ref="E575" si="1029">$C574*E574</f>
        <v>0</v>
      </c>
      <c r="F575" s="39">
        <f t="shared" ref="F575:O575" si="1030">$C574*F574</f>
        <v>0</v>
      </c>
      <c r="G575" s="39">
        <f t="shared" si="1030"/>
        <v>0</v>
      </c>
      <c r="H575" s="39">
        <f t="shared" si="1030"/>
        <v>0</v>
      </c>
      <c r="I575" s="39">
        <f t="shared" si="1030"/>
        <v>0</v>
      </c>
      <c r="J575" s="39">
        <f t="shared" si="1030"/>
        <v>0</v>
      </c>
      <c r="K575" s="39">
        <f t="shared" si="1030"/>
        <v>0</v>
      </c>
      <c r="L575" s="39">
        <f t="shared" si="1030"/>
        <v>0</v>
      </c>
      <c r="M575" s="39">
        <f t="shared" si="1030"/>
        <v>0</v>
      </c>
      <c r="N575" s="39">
        <f t="shared" si="1030"/>
        <v>0</v>
      </c>
      <c r="O575" s="39">
        <f t="shared" si="1030"/>
        <v>0</v>
      </c>
      <c r="P575" s="39">
        <f t="shared" ref="P575" si="1031">$C574*P574</f>
        <v>387.95437500000003</v>
      </c>
      <c r="Q575" s="39">
        <f t="shared" ref="Q575" si="1032">$C574*Q574</f>
        <v>114317.2225</v>
      </c>
      <c r="R575" s="39">
        <f t="shared" ref="R575:AB575" si="1033">$C574*R574</f>
        <v>0</v>
      </c>
      <c r="S575" s="39">
        <f t="shared" si="1033"/>
        <v>1370.772125</v>
      </c>
      <c r="T575" s="39">
        <f t="shared" si="1033"/>
        <v>0</v>
      </c>
      <c r="U575" s="39">
        <f t="shared" si="1033"/>
        <v>0</v>
      </c>
      <c r="V575" s="39">
        <f t="shared" si="1033"/>
        <v>0</v>
      </c>
      <c r="W575" s="39">
        <f t="shared" si="1033"/>
        <v>0</v>
      </c>
      <c r="X575" s="39">
        <f t="shared" si="1033"/>
        <v>124352.30900000001</v>
      </c>
      <c r="Y575" s="39">
        <f t="shared" si="1033"/>
        <v>4965.8159999999998</v>
      </c>
      <c r="Z575" s="39">
        <f t="shared" si="1033"/>
        <v>413.81800000000004</v>
      </c>
      <c r="AA575" s="39">
        <f t="shared" si="1033"/>
        <v>0</v>
      </c>
      <c r="AB575" s="39">
        <f t="shared" si="1033"/>
        <v>0</v>
      </c>
      <c r="AC575" s="67"/>
      <c r="AD575" s="55"/>
    </row>
    <row r="576" spans="1:30" s="52" customFormat="1">
      <c r="A576" s="106" t="s">
        <v>284</v>
      </c>
      <c r="B576" s="75">
        <f>17674138/2</f>
        <v>8837069</v>
      </c>
      <c r="C576" s="165">
        <f t="shared" si="967"/>
        <v>736422.42</v>
      </c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2"/>
      <c r="Q576" s="43"/>
      <c r="R576" s="43"/>
      <c r="S576" s="43"/>
      <c r="T576" s="43"/>
      <c r="U576" s="43"/>
      <c r="V576" s="43"/>
      <c r="W576" s="43"/>
      <c r="X576" s="42">
        <v>0.96120000000000005</v>
      </c>
      <c r="Y576" s="42">
        <v>3.8800000000000001E-2</v>
      </c>
      <c r="Z576" s="42"/>
      <c r="AA576" s="42"/>
      <c r="AB576" s="42"/>
      <c r="AC576" s="67"/>
      <c r="AD576" s="55"/>
    </row>
    <row r="577" spans="1:30" s="52" customFormat="1">
      <c r="A577" s="100"/>
      <c r="B577" s="60"/>
      <c r="C577" s="165"/>
      <c r="D577" s="39">
        <f>$C576*D576</f>
        <v>0</v>
      </c>
      <c r="E577" s="39">
        <f t="shared" ref="E577" si="1034">$C576*E576</f>
        <v>0</v>
      </c>
      <c r="F577" s="39">
        <f t="shared" ref="F577" si="1035">$C576*F576</f>
        <v>0</v>
      </c>
      <c r="G577" s="39">
        <f t="shared" ref="G577:AB577" si="1036">$C576*G576</f>
        <v>0</v>
      </c>
      <c r="H577" s="39">
        <f t="shared" si="1036"/>
        <v>0</v>
      </c>
      <c r="I577" s="39">
        <f t="shared" si="1036"/>
        <v>0</v>
      </c>
      <c r="J577" s="39">
        <f t="shared" si="1036"/>
        <v>0</v>
      </c>
      <c r="K577" s="39">
        <f t="shared" si="1036"/>
        <v>0</v>
      </c>
      <c r="L577" s="39">
        <f t="shared" si="1036"/>
        <v>0</v>
      </c>
      <c r="M577" s="39">
        <f t="shared" si="1036"/>
        <v>0</v>
      </c>
      <c r="N577" s="39">
        <f t="shared" si="1036"/>
        <v>0</v>
      </c>
      <c r="O577" s="39">
        <f t="shared" si="1036"/>
        <v>0</v>
      </c>
      <c r="P577" s="39">
        <f t="shared" si="1036"/>
        <v>0</v>
      </c>
      <c r="Q577" s="39">
        <f t="shared" si="1036"/>
        <v>0</v>
      </c>
      <c r="R577" s="39">
        <f t="shared" si="1036"/>
        <v>0</v>
      </c>
      <c r="S577" s="39">
        <f t="shared" si="1036"/>
        <v>0</v>
      </c>
      <c r="T577" s="39">
        <f t="shared" si="1036"/>
        <v>0</v>
      </c>
      <c r="U577" s="39">
        <f t="shared" si="1036"/>
        <v>0</v>
      </c>
      <c r="V577" s="39">
        <f t="shared" si="1036"/>
        <v>0</v>
      </c>
      <c r="W577" s="39">
        <f t="shared" si="1036"/>
        <v>0</v>
      </c>
      <c r="X577" s="39">
        <f t="shared" si="1036"/>
        <v>707849.23010400007</v>
      </c>
      <c r="Y577" s="39">
        <f t="shared" si="1036"/>
        <v>28573.189896000004</v>
      </c>
      <c r="Z577" s="39">
        <f t="shared" si="1036"/>
        <v>0</v>
      </c>
      <c r="AA577" s="39">
        <f t="shared" si="1036"/>
        <v>0</v>
      </c>
      <c r="AB577" s="39">
        <f t="shared" si="1036"/>
        <v>0</v>
      </c>
      <c r="AC577" s="67"/>
      <c r="AD577" s="55"/>
    </row>
    <row r="578" spans="1:30" s="52" customFormat="1">
      <c r="A578" s="106" t="s">
        <v>281</v>
      </c>
      <c r="B578" s="75">
        <f>17674138/2</f>
        <v>8837069</v>
      </c>
      <c r="C578" s="165">
        <f t="shared" si="967"/>
        <v>736422.42</v>
      </c>
      <c r="D578" s="38">
        <v>1.6500000000000001E-2</v>
      </c>
      <c r="E578" s="38">
        <v>0.1368</v>
      </c>
      <c r="F578" s="38">
        <v>5.7599999999999998E-2</v>
      </c>
      <c r="G578" s="38">
        <v>8.0399999999999999E-2</v>
      </c>
      <c r="H578" s="38">
        <v>4.1099999999999998E-2</v>
      </c>
      <c r="I578" s="38">
        <v>0.13389999999999999</v>
      </c>
      <c r="J578" s="38">
        <v>2.12E-2</v>
      </c>
      <c r="K578" s="38">
        <v>3.2500000000000001E-2</v>
      </c>
      <c r="L578" s="38">
        <v>1.7100000000000001E-2</v>
      </c>
      <c r="M578" s="38">
        <v>2.5999999999999999E-2</v>
      </c>
      <c r="N578" s="38">
        <v>0.13320000000000001</v>
      </c>
      <c r="O578" s="38">
        <v>1.89E-2</v>
      </c>
      <c r="P578" s="38">
        <v>0</v>
      </c>
      <c r="Q578" s="38">
        <v>3.8600000000000002E-2</v>
      </c>
      <c r="R578" s="38">
        <v>1.9E-2</v>
      </c>
      <c r="S578" s="38">
        <v>4.1999999999999997E-3</v>
      </c>
      <c r="T578" s="38">
        <v>5.3999999999999999E-2</v>
      </c>
      <c r="U578" s="38">
        <v>1.78E-2</v>
      </c>
      <c r="V578" s="38">
        <v>3.6700000000000003E-2</v>
      </c>
      <c r="W578" s="38">
        <v>4.7199999999999999E-2</v>
      </c>
      <c r="X578" s="38">
        <v>6.3899999999999998E-2</v>
      </c>
      <c r="Y578" s="38">
        <v>2.5999999999999999E-3</v>
      </c>
      <c r="Z578" s="5">
        <v>0</v>
      </c>
      <c r="AA578" s="5">
        <v>8.0000000000000004E-4</v>
      </c>
      <c r="AB578" s="5">
        <v>0</v>
      </c>
      <c r="AC578" s="67"/>
      <c r="AD578" s="55"/>
    </row>
    <row r="579" spans="1:30" s="52" customFormat="1">
      <c r="A579" s="100"/>
      <c r="B579" s="60"/>
      <c r="C579" s="165"/>
      <c r="D579" s="39">
        <f>$C578*D578</f>
        <v>12150.969930000001</v>
      </c>
      <c r="E579" s="39">
        <f t="shared" ref="E579" si="1037">$C578*E578</f>
        <v>100742.587056</v>
      </c>
      <c r="F579" s="39">
        <f t="shared" ref="F579" si="1038">$C578*F578</f>
        <v>42417.931391999999</v>
      </c>
      <c r="G579" s="39">
        <f t="shared" ref="G579:AB579" si="1039">$C578*G578</f>
        <v>59208.362568000004</v>
      </c>
      <c r="H579" s="39">
        <f t="shared" si="1039"/>
        <v>30266.961461999999</v>
      </c>
      <c r="I579" s="39">
        <f t="shared" si="1039"/>
        <v>98606.962037999998</v>
      </c>
      <c r="J579" s="39">
        <f t="shared" si="1039"/>
        <v>15612.155304000002</v>
      </c>
      <c r="K579" s="39">
        <f t="shared" si="1039"/>
        <v>23933.728650000001</v>
      </c>
      <c r="L579" s="39">
        <f t="shared" si="1039"/>
        <v>12592.823382</v>
      </c>
      <c r="M579" s="39">
        <f t="shared" si="1039"/>
        <v>19146.982919999999</v>
      </c>
      <c r="N579" s="39">
        <f t="shared" si="1039"/>
        <v>98091.466344000015</v>
      </c>
      <c r="O579" s="39">
        <f t="shared" si="1039"/>
        <v>13918.383738</v>
      </c>
      <c r="P579" s="39">
        <f t="shared" si="1039"/>
        <v>0</v>
      </c>
      <c r="Q579" s="39">
        <f t="shared" si="1039"/>
        <v>28425.905412000004</v>
      </c>
      <c r="R579" s="39">
        <f t="shared" si="1039"/>
        <v>13992.02598</v>
      </c>
      <c r="S579" s="39">
        <f t="shared" si="1039"/>
        <v>3092.9741640000002</v>
      </c>
      <c r="T579" s="39">
        <f t="shared" si="1039"/>
        <v>39766.810680000002</v>
      </c>
      <c r="U579" s="39">
        <f t="shared" si="1039"/>
        <v>13108.319076</v>
      </c>
      <c r="V579" s="39">
        <f t="shared" si="1039"/>
        <v>27026.702814000004</v>
      </c>
      <c r="W579" s="39">
        <f t="shared" si="1039"/>
        <v>34759.138224000002</v>
      </c>
      <c r="X579" s="39">
        <f t="shared" si="1039"/>
        <v>47057.392638000005</v>
      </c>
      <c r="Y579" s="39">
        <f t="shared" si="1039"/>
        <v>1914.698292</v>
      </c>
      <c r="Z579" s="39">
        <f t="shared" si="1039"/>
        <v>0</v>
      </c>
      <c r="AA579" s="39">
        <f t="shared" si="1039"/>
        <v>589.13793600000008</v>
      </c>
      <c r="AB579" s="39">
        <f t="shared" si="1039"/>
        <v>0</v>
      </c>
      <c r="AC579" s="67"/>
      <c r="AD579" s="55"/>
    </row>
    <row r="580" spans="1:30" s="52" customFormat="1">
      <c r="A580" s="106" t="s">
        <v>285</v>
      </c>
      <c r="B580" s="75">
        <f>5391484/2</f>
        <v>2695742</v>
      </c>
      <c r="C580" s="165">
        <f t="shared" si="967"/>
        <v>224645.17</v>
      </c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2"/>
      <c r="Q580" s="43"/>
      <c r="R580" s="43"/>
      <c r="S580" s="43"/>
      <c r="T580" s="43"/>
      <c r="U580" s="43"/>
      <c r="V580" s="43"/>
      <c r="W580" s="43"/>
      <c r="X580" s="38">
        <v>0.96120000000000005</v>
      </c>
      <c r="Y580" s="38">
        <v>3.8800000000000001E-2</v>
      </c>
      <c r="Z580" s="42"/>
      <c r="AA580" s="42"/>
      <c r="AB580" s="42"/>
      <c r="AC580" s="67"/>
      <c r="AD580" s="55"/>
    </row>
    <row r="581" spans="1:30" s="52" customFormat="1">
      <c r="A581" s="100"/>
      <c r="B581" s="60"/>
      <c r="C581" s="165"/>
      <c r="D581" s="39">
        <f>$C580*D580</f>
        <v>0</v>
      </c>
      <c r="E581" s="39">
        <f t="shared" ref="E581" si="1040">$C580*E580</f>
        <v>0</v>
      </c>
      <c r="F581" s="39">
        <f t="shared" ref="F581" si="1041">$C580*F580</f>
        <v>0</v>
      </c>
      <c r="G581" s="39">
        <f t="shared" ref="G581:AB581" si="1042">$C580*G580</f>
        <v>0</v>
      </c>
      <c r="H581" s="39">
        <f t="shared" si="1042"/>
        <v>0</v>
      </c>
      <c r="I581" s="39">
        <f t="shared" si="1042"/>
        <v>0</v>
      </c>
      <c r="J581" s="39">
        <f t="shared" si="1042"/>
        <v>0</v>
      </c>
      <c r="K581" s="39">
        <f t="shared" si="1042"/>
        <v>0</v>
      </c>
      <c r="L581" s="39">
        <f t="shared" si="1042"/>
        <v>0</v>
      </c>
      <c r="M581" s="39">
        <f t="shared" si="1042"/>
        <v>0</v>
      </c>
      <c r="N581" s="39">
        <f t="shared" si="1042"/>
        <v>0</v>
      </c>
      <c r="O581" s="39">
        <f t="shared" si="1042"/>
        <v>0</v>
      </c>
      <c r="P581" s="39">
        <f t="shared" si="1042"/>
        <v>0</v>
      </c>
      <c r="Q581" s="39">
        <f t="shared" si="1042"/>
        <v>0</v>
      </c>
      <c r="R581" s="39">
        <f t="shared" si="1042"/>
        <v>0</v>
      </c>
      <c r="S581" s="39">
        <f t="shared" si="1042"/>
        <v>0</v>
      </c>
      <c r="T581" s="39">
        <f t="shared" si="1042"/>
        <v>0</v>
      </c>
      <c r="U581" s="39">
        <f t="shared" si="1042"/>
        <v>0</v>
      </c>
      <c r="V581" s="39">
        <f t="shared" si="1042"/>
        <v>0</v>
      </c>
      <c r="W581" s="39">
        <f t="shared" si="1042"/>
        <v>0</v>
      </c>
      <c r="X581" s="39">
        <f t="shared" si="1042"/>
        <v>215928.93740400003</v>
      </c>
      <c r="Y581" s="39">
        <f t="shared" si="1042"/>
        <v>8716.2325960000016</v>
      </c>
      <c r="Z581" s="39">
        <f t="shared" si="1042"/>
        <v>0</v>
      </c>
      <c r="AA581" s="39">
        <f t="shared" si="1042"/>
        <v>0</v>
      </c>
      <c r="AB581" s="39">
        <f t="shared" si="1042"/>
        <v>0</v>
      </c>
      <c r="AC581" s="67"/>
      <c r="AD581" s="55"/>
    </row>
    <row r="582" spans="1:30" s="52" customFormat="1">
      <c r="A582" s="106" t="s">
        <v>282</v>
      </c>
      <c r="B582" s="75">
        <f>5391484/2</f>
        <v>2695742</v>
      </c>
      <c r="C582" s="165">
        <f t="shared" si="967"/>
        <v>224645.17</v>
      </c>
      <c r="D582" s="38">
        <v>1.6500000000000001E-2</v>
      </c>
      <c r="E582" s="38">
        <v>0.1368</v>
      </c>
      <c r="F582" s="38">
        <v>5.7599999999999998E-2</v>
      </c>
      <c r="G582" s="38">
        <v>8.0399999999999999E-2</v>
      </c>
      <c r="H582" s="38">
        <v>4.1099999999999998E-2</v>
      </c>
      <c r="I582" s="38">
        <v>0.13389999999999999</v>
      </c>
      <c r="J582" s="38">
        <v>2.12E-2</v>
      </c>
      <c r="K582" s="38">
        <v>3.2500000000000001E-2</v>
      </c>
      <c r="L582" s="38">
        <v>1.7100000000000001E-2</v>
      </c>
      <c r="M582" s="38">
        <v>2.5999999999999999E-2</v>
      </c>
      <c r="N582" s="38">
        <v>0.13320000000000001</v>
      </c>
      <c r="O582" s="38">
        <v>1.89E-2</v>
      </c>
      <c r="P582" s="38">
        <v>0</v>
      </c>
      <c r="Q582" s="38">
        <v>3.8600000000000002E-2</v>
      </c>
      <c r="R582" s="38">
        <v>1.9E-2</v>
      </c>
      <c r="S582" s="38">
        <v>4.1999999999999997E-3</v>
      </c>
      <c r="T582" s="38">
        <v>5.3999999999999999E-2</v>
      </c>
      <c r="U582" s="38">
        <v>1.78E-2</v>
      </c>
      <c r="V582" s="38">
        <v>3.6700000000000003E-2</v>
      </c>
      <c r="W582" s="38">
        <v>4.7199999999999999E-2</v>
      </c>
      <c r="X582" s="38">
        <v>6.3899999999999998E-2</v>
      </c>
      <c r="Y582" s="38">
        <v>2.5999999999999999E-3</v>
      </c>
      <c r="Z582" s="5">
        <v>0</v>
      </c>
      <c r="AA582" s="5">
        <v>8.0000000000000004E-4</v>
      </c>
      <c r="AB582" s="5">
        <v>0</v>
      </c>
      <c r="AC582" s="67"/>
      <c r="AD582" s="55"/>
    </row>
    <row r="583" spans="1:30" s="52" customFormat="1">
      <c r="A583" s="100"/>
      <c r="B583" s="60"/>
      <c r="C583" s="165"/>
      <c r="D583" s="39">
        <f>$C582*D582</f>
        <v>3706.6453050000005</v>
      </c>
      <c r="E583" s="39">
        <f t="shared" ref="E583" si="1043">$C582*E582</f>
        <v>30731.459256000002</v>
      </c>
      <c r="F583" s="39">
        <f t="shared" ref="F583" si="1044">$C582*F582</f>
        <v>12939.561792</v>
      </c>
      <c r="G583" s="39">
        <f t="shared" ref="G583:AB583" si="1045">$C582*G582</f>
        <v>18061.471668000002</v>
      </c>
      <c r="H583" s="39">
        <f t="shared" si="1045"/>
        <v>9232.9164870000004</v>
      </c>
      <c r="I583" s="39">
        <f t="shared" si="1045"/>
        <v>30079.988262999999</v>
      </c>
      <c r="J583" s="39">
        <f t="shared" si="1045"/>
        <v>4762.4776040000006</v>
      </c>
      <c r="K583" s="39">
        <f t="shared" si="1045"/>
        <v>7300.968025000001</v>
      </c>
      <c r="L583" s="39">
        <f t="shared" si="1045"/>
        <v>3841.4324070000002</v>
      </c>
      <c r="M583" s="39">
        <f t="shared" si="1045"/>
        <v>5840.7744199999997</v>
      </c>
      <c r="N583" s="39">
        <f t="shared" si="1045"/>
        <v>29922.736644000004</v>
      </c>
      <c r="O583" s="39">
        <f t="shared" si="1045"/>
        <v>4245.793713</v>
      </c>
      <c r="P583" s="39">
        <f t="shared" si="1045"/>
        <v>0</v>
      </c>
      <c r="Q583" s="39">
        <f t="shared" si="1045"/>
        <v>8671.303562000001</v>
      </c>
      <c r="R583" s="39">
        <f t="shared" si="1045"/>
        <v>4268.2582300000004</v>
      </c>
      <c r="S583" s="39">
        <f t="shared" si="1045"/>
        <v>943.50971400000003</v>
      </c>
      <c r="T583" s="39">
        <f t="shared" si="1045"/>
        <v>12130.839180000001</v>
      </c>
      <c r="U583" s="39">
        <f t="shared" si="1045"/>
        <v>3998.6840260000004</v>
      </c>
      <c r="V583" s="39">
        <f t="shared" si="1045"/>
        <v>8244.4777390000017</v>
      </c>
      <c r="W583" s="39">
        <f t="shared" si="1045"/>
        <v>10603.252024000001</v>
      </c>
      <c r="X583" s="39">
        <f t="shared" si="1045"/>
        <v>14354.826363</v>
      </c>
      <c r="Y583" s="39">
        <f t="shared" si="1045"/>
        <v>584.07744200000002</v>
      </c>
      <c r="Z583" s="39">
        <f t="shared" si="1045"/>
        <v>0</v>
      </c>
      <c r="AA583" s="39">
        <f t="shared" si="1045"/>
        <v>179.71613600000001</v>
      </c>
      <c r="AB583" s="39">
        <f t="shared" si="1045"/>
        <v>0</v>
      </c>
      <c r="AC583" s="67"/>
      <c r="AD583" s="55"/>
    </row>
    <row r="584" spans="1:30" s="52" customFormat="1">
      <c r="A584" s="106" t="s">
        <v>286</v>
      </c>
      <c r="B584" s="75">
        <f>5297183/2</f>
        <v>2648591.5</v>
      </c>
      <c r="C584" s="165">
        <f t="shared" si="967"/>
        <v>220715.96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38">
        <v>0.96120000000000005</v>
      </c>
      <c r="Y584" s="38">
        <v>3.8800000000000001E-2</v>
      </c>
      <c r="Z584" s="42"/>
      <c r="AA584" s="42"/>
      <c r="AB584" s="42"/>
      <c r="AC584" s="67"/>
      <c r="AD584" s="55"/>
    </row>
    <row r="585" spans="1:30" s="52" customFormat="1">
      <c r="A585" s="100"/>
      <c r="B585" s="60"/>
      <c r="C585" s="165"/>
      <c r="D585" s="39">
        <f t="shared" ref="D585" si="1046">$C584*D584</f>
        <v>0</v>
      </c>
      <c r="E585" s="39">
        <f t="shared" ref="E585" si="1047">$C584*E584</f>
        <v>0</v>
      </c>
      <c r="F585" s="39">
        <f t="shared" ref="F585:AB585" si="1048">$C584*F584</f>
        <v>0</v>
      </c>
      <c r="G585" s="39">
        <f t="shared" si="1048"/>
        <v>0</v>
      </c>
      <c r="H585" s="39">
        <f t="shared" si="1048"/>
        <v>0</v>
      </c>
      <c r="I585" s="39">
        <f t="shared" si="1048"/>
        <v>0</v>
      </c>
      <c r="J585" s="39">
        <f t="shared" si="1048"/>
        <v>0</v>
      </c>
      <c r="K585" s="39">
        <f t="shared" si="1048"/>
        <v>0</v>
      </c>
      <c r="L585" s="39">
        <f t="shared" si="1048"/>
        <v>0</v>
      </c>
      <c r="M585" s="39">
        <f t="shared" si="1048"/>
        <v>0</v>
      </c>
      <c r="N585" s="39">
        <f t="shared" si="1048"/>
        <v>0</v>
      </c>
      <c r="O585" s="39">
        <f t="shared" si="1048"/>
        <v>0</v>
      </c>
      <c r="P585" s="39">
        <f t="shared" si="1048"/>
        <v>0</v>
      </c>
      <c r="Q585" s="39">
        <f t="shared" si="1048"/>
        <v>0</v>
      </c>
      <c r="R585" s="39">
        <f t="shared" si="1048"/>
        <v>0</v>
      </c>
      <c r="S585" s="39">
        <f t="shared" si="1048"/>
        <v>0</v>
      </c>
      <c r="T585" s="39">
        <f t="shared" si="1048"/>
        <v>0</v>
      </c>
      <c r="U585" s="39">
        <f t="shared" si="1048"/>
        <v>0</v>
      </c>
      <c r="V585" s="39">
        <f t="shared" si="1048"/>
        <v>0</v>
      </c>
      <c r="W585" s="39">
        <f t="shared" si="1048"/>
        <v>0</v>
      </c>
      <c r="X585" s="39">
        <f t="shared" si="1048"/>
        <v>212152.18075200001</v>
      </c>
      <c r="Y585" s="39">
        <f t="shared" si="1048"/>
        <v>8563.7792480000007</v>
      </c>
      <c r="Z585" s="39">
        <f t="shared" si="1048"/>
        <v>0</v>
      </c>
      <c r="AA585" s="39">
        <f t="shared" si="1048"/>
        <v>0</v>
      </c>
      <c r="AB585" s="39">
        <f t="shared" si="1048"/>
        <v>0</v>
      </c>
      <c r="AC585" s="67"/>
      <c r="AD585" s="55"/>
    </row>
    <row r="586" spans="1:30" s="52" customFormat="1">
      <c r="A586" s="106" t="s">
        <v>283</v>
      </c>
      <c r="B586" s="75">
        <f>5297183/2</f>
        <v>2648591.5</v>
      </c>
      <c r="C586" s="165">
        <f t="shared" si="967"/>
        <v>220715.96</v>
      </c>
      <c r="D586" s="38">
        <v>1.6500000000000001E-2</v>
      </c>
      <c r="E586" s="38">
        <v>0.1368</v>
      </c>
      <c r="F586" s="38">
        <v>5.7599999999999998E-2</v>
      </c>
      <c r="G586" s="38">
        <v>8.0399999999999999E-2</v>
      </c>
      <c r="H586" s="38">
        <v>4.1099999999999998E-2</v>
      </c>
      <c r="I586" s="38">
        <v>0.13389999999999999</v>
      </c>
      <c r="J586" s="38">
        <v>2.12E-2</v>
      </c>
      <c r="K586" s="38">
        <v>3.2500000000000001E-2</v>
      </c>
      <c r="L586" s="38">
        <v>1.7100000000000001E-2</v>
      </c>
      <c r="M586" s="38">
        <v>2.5999999999999999E-2</v>
      </c>
      <c r="N586" s="38">
        <v>0.13320000000000001</v>
      </c>
      <c r="O586" s="38">
        <v>1.89E-2</v>
      </c>
      <c r="P586" s="38">
        <v>0</v>
      </c>
      <c r="Q586" s="38">
        <v>3.8600000000000002E-2</v>
      </c>
      <c r="R586" s="38">
        <v>1.9E-2</v>
      </c>
      <c r="S586" s="38">
        <v>4.1999999999999997E-3</v>
      </c>
      <c r="T586" s="38">
        <v>5.3999999999999999E-2</v>
      </c>
      <c r="U586" s="38">
        <v>1.78E-2</v>
      </c>
      <c r="V586" s="38">
        <v>3.6700000000000003E-2</v>
      </c>
      <c r="W586" s="38">
        <v>4.7199999999999999E-2</v>
      </c>
      <c r="X586" s="38">
        <v>6.3899999999999998E-2</v>
      </c>
      <c r="Y586" s="38">
        <v>2.5999999999999999E-3</v>
      </c>
      <c r="Z586" s="5">
        <v>0</v>
      </c>
      <c r="AA586" s="5">
        <v>8.0000000000000004E-4</v>
      </c>
      <c r="AB586" s="5">
        <v>0</v>
      </c>
      <c r="AC586" s="67"/>
      <c r="AD586" s="55"/>
    </row>
    <row r="587" spans="1:30" s="52" customFormat="1">
      <c r="A587" s="100"/>
      <c r="B587" s="60"/>
      <c r="C587" s="165"/>
      <c r="D587" s="39">
        <f>$C586*D586</f>
        <v>3641.8133400000002</v>
      </c>
      <c r="E587" s="39">
        <f t="shared" ref="E587" si="1049">$C586*E586</f>
        <v>30193.943328000001</v>
      </c>
      <c r="F587" s="39">
        <f t="shared" ref="F587" si="1050">$C586*F586</f>
        <v>12713.239296</v>
      </c>
      <c r="G587" s="39">
        <f t="shared" ref="G587:AB587" si="1051">$C586*G586</f>
        <v>17745.563183999999</v>
      </c>
      <c r="H587" s="39">
        <f t="shared" si="1051"/>
        <v>9071.4259559999991</v>
      </c>
      <c r="I587" s="39">
        <f t="shared" si="1051"/>
        <v>29553.867043999999</v>
      </c>
      <c r="J587" s="39">
        <f t="shared" si="1051"/>
        <v>4679.1783519999999</v>
      </c>
      <c r="K587" s="39">
        <f t="shared" si="1051"/>
        <v>7173.2686999999996</v>
      </c>
      <c r="L587" s="39">
        <f t="shared" si="1051"/>
        <v>3774.2429160000002</v>
      </c>
      <c r="M587" s="39">
        <f t="shared" si="1051"/>
        <v>5738.6149599999999</v>
      </c>
      <c r="N587" s="39">
        <f t="shared" si="1051"/>
        <v>29399.365872000002</v>
      </c>
      <c r="O587" s="39">
        <f t="shared" si="1051"/>
        <v>4171.5316439999997</v>
      </c>
      <c r="P587" s="39">
        <f t="shared" si="1051"/>
        <v>0</v>
      </c>
      <c r="Q587" s="39">
        <f t="shared" si="1051"/>
        <v>8519.6360559999994</v>
      </c>
      <c r="R587" s="39">
        <f t="shared" si="1051"/>
        <v>4193.6032399999995</v>
      </c>
      <c r="S587" s="39">
        <f t="shared" si="1051"/>
        <v>927.00703199999987</v>
      </c>
      <c r="T587" s="39">
        <f t="shared" si="1051"/>
        <v>11918.661839999999</v>
      </c>
      <c r="U587" s="39">
        <f t="shared" si="1051"/>
        <v>3928.7440879999999</v>
      </c>
      <c r="V587" s="39">
        <f t="shared" si="1051"/>
        <v>8100.2757320000001</v>
      </c>
      <c r="W587" s="39">
        <f t="shared" si="1051"/>
        <v>10417.793312</v>
      </c>
      <c r="X587" s="39">
        <f t="shared" si="1051"/>
        <v>14103.749844</v>
      </c>
      <c r="Y587" s="39">
        <f t="shared" si="1051"/>
        <v>573.86149599999999</v>
      </c>
      <c r="Z587" s="39">
        <f t="shared" si="1051"/>
        <v>0</v>
      </c>
      <c r="AA587" s="39">
        <f t="shared" si="1051"/>
        <v>176.572768</v>
      </c>
      <c r="AB587" s="39">
        <f t="shared" si="1051"/>
        <v>0</v>
      </c>
      <c r="AC587" s="67"/>
      <c r="AD587" s="55"/>
    </row>
    <row r="588" spans="1:30" s="52" customFormat="1">
      <c r="A588" s="96" t="s">
        <v>250</v>
      </c>
      <c r="B588" s="29">
        <f>107987/2</f>
        <v>53993.5</v>
      </c>
      <c r="C588" s="165">
        <f t="shared" si="967"/>
        <v>4499.46</v>
      </c>
      <c r="D588" s="38">
        <v>1.6500000000000001E-2</v>
      </c>
      <c r="E588" s="38">
        <v>0.1368</v>
      </c>
      <c r="F588" s="38">
        <v>5.7599999999999998E-2</v>
      </c>
      <c r="G588" s="38">
        <v>8.0399999999999999E-2</v>
      </c>
      <c r="H588" s="38">
        <v>4.1099999999999998E-2</v>
      </c>
      <c r="I588" s="38">
        <v>0.13389999999999999</v>
      </c>
      <c r="J588" s="38">
        <v>2.12E-2</v>
      </c>
      <c r="K588" s="38">
        <v>3.2500000000000001E-2</v>
      </c>
      <c r="L588" s="38">
        <v>1.7100000000000001E-2</v>
      </c>
      <c r="M588" s="38">
        <v>2.5999999999999999E-2</v>
      </c>
      <c r="N588" s="38">
        <v>0.13320000000000001</v>
      </c>
      <c r="O588" s="38">
        <v>1.89E-2</v>
      </c>
      <c r="P588" s="38">
        <v>0</v>
      </c>
      <c r="Q588" s="38">
        <v>3.8600000000000002E-2</v>
      </c>
      <c r="R588" s="38">
        <v>1.9E-2</v>
      </c>
      <c r="S588" s="38">
        <v>4.1999999999999997E-3</v>
      </c>
      <c r="T588" s="38">
        <v>5.3999999999999999E-2</v>
      </c>
      <c r="U588" s="38">
        <v>1.78E-2</v>
      </c>
      <c r="V588" s="38">
        <v>3.6700000000000003E-2</v>
      </c>
      <c r="W588" s="38">
        <v>4.7199999999999999E-2</v>
      </c>
      <c r="X588" s="38">
        <v>6.3899999999999998E-2</v>
      </c>
      <c r="Y588" s="38">
        <v>2.5999999999999999E-3</v>
      </c>
      <c r="Z588" s="5">
        <v>0</v>
      </c>
      <c r="AA588" s="5">
        <v>8.0000000000000004E-4</v>
      </c>
      <c r="AB588" s="5">
        <v>0</v>
      </c>
      <c r="AC588" s="67"/>
      <c r="AD588" s="55"/>
    </row>
    <row r="589" spans="1:30" s="52" customFormat="1">
      <c r="A589" s="97"/>
      <c r="B589" s="30"/>
      <c r="C589" s="165"/>
      <c r="D589" s="6">
        <f t="shared" ref="D589" si="1052">$C588*D588</f>
        <v>74.24109</v>
      </c>
      <c r="E589" s="6">
        <f t="shared" ref="E589" si="1053">$C588*E588</f>
        <v>615.52612799999997</v>
      </c>
      <c r="F589" s="6">
        <f t="shared" ref="F589:AB589" si="1054">$C588*F588</f>
        <v>259.16889600000002</v>
      </c>
      <c r="G589" s="6">
        <f t="shared" si="1054"/>
        <v>361.75658399999998</v>
      </c>
      <c r="H589" s="6">
        <f t="shared" si="1054"/>
        <v>184.927806</v>
      </c>
      <c r="I589" s="6">
        <f t="shared" si="1054"/>
        <v>602.47769399999993</v>
      </c>
      <c r="J589" s="6">
        <f t="shared" si="1054"/>
        <v>95.388552000000004</v>
      </c>
      <c r="K589" s="6">
        <f t="shared" si="1054"/>
        <v>146.23245</v>
      </c>
      <c r="L589" s="6">
        <f t="shared" si="1054"/>
        <v>76.940765999999996</v>
      </c>
      <c r="M589" s="6">
        <f t="shared" si="1054"/>
        <v>116.98595999999999</v>
      </c>
      <c r="N589" s="6">
        <f t="shared" si="1054"/>
        <v>599.32807200000002</v>
      </c>
      <c r="O589" s="6">
        <f t="shared" si="1054"/>
        <v>85.039794000000001</v>
      </c>
      <c r="P589" s="6">
        <f t="shared" si="1054"/>
        <v>0</v>
      </c>
      <c r="Q589" s="6">
        <f t="shared" si="1054"/>
        <v>173.67915600000001</v>
      </c>
      <c r="R589" s="6">
        <f t="shared" si="1054"/>
        <v>85.489739999999998</v>
      </c>
      <c r="S589" s="6">
        <f t="shared" si="1054"/>
        <v>18.897731999999998</v>
      </c>
      <c r="T589" s="6">
        <f t="shared" si="1054"/>
        <v>242.97084000000001</v>
      </c>
      <c r="U589" s="6">
        <f t="shared" si="1054"/>
        <v>80.090388000000004</v>
      </c>
      <c r="V589" s="6">
        <f t="shared" si="1054"/>
        <v>165.13018200000002</v>
      </c>
      <c r="W589" s="6">
        <f t="shared" si="1054"/>
        <v>212.37451200000001</v>
      </c>
      <c r="X589" s="6">
        <f t="shared" si="1054"/>
        <v>287.51549399999999</v>
      </c>
      <c r="Y589" s="6">
        <f t="shared" si="1054"/>
        <v>11.698596</v>
      </c>
      <c r="Z589" s="6">
        <f t="shared" si="1054"/>
        <v>0</v>
      </c>
      <c r="AA589" s="6">
        <f t="shared" si="1054"/>
        <v>3.5995680000000001</v>
      </c>
      <c r="AB589" s="6">
        <f t="shared" si="1054"/>
        <v>0</v>
      </c>
      <c r="AC589" s="67"/>
      <c r="AD589" s="55"/>
    </row>
    <row r="590" spans="1:30" s="52" customFormat="1">
      <c r="A590" s="96" t="s">
        <v>408</v>
      </c>
      <c r="B590" s="29">
        <f>107987/2</f>
        <v>53993.5</v>
      </c>
      <c r="C590" s="165">
        <f t="shared" si="967"/>
        <v>4499.46</v>
      </c>
      <c r="D590" s="5">
        <v>0</v>
      </c>
      <c r="E590" s="5"/>
      <c r="F590" s="5"/>
      <c r="G590" s="5"/>
      <c r="H590" s="5">
        <v>0.23400000000000001</v>
      </c>
      <c r="I590" s="5"/>
      <c r="J590" s="5"/>
      <c r="K590" s="5"/>
      <c r="L590" s="5"/>
      <c r="M590" s="5"/>
      <c r="N590" s="5"/>
      <c r="O590" s="5"/>
      <c r="P590" s="5"/>
      <c r="Q590" s="5">
        <v>0.22750000000000001</v>
      </c>
      <c r="R590" s="5">
        <v>0.1497</v>
      </c>
      <c r="S590" s="5">
        <v>2.5999999999999999E-2</v>
      </c>
      <c r="T590" s="5">
        <v>0</v>
      </c>
      <c r="U590" s="5">
        <v>6.5299999999999997E-2</v>
      </c>
      <c r="V590" s="5"/>
      <c r="W590" s="5"/>
      <c r="X590" s="5">
        <v>0.28589999999999999</v>
      </c>
      <c r="Y590" s="5">
        <v>1.1599999999999999E-2</v>
      </c>
      <c r="Z590" s="5"/>
      <c r="AA590" s="5"/>
      <c r="AB590" s="5"/>
      <c r="AC590" s="67"/>
      <c r="AD590" s="55"/>
    </row>
    <row r="591" spans="1:30" s="52" customFormat="1">
      <c r="A591" s="97"/>
      <c r="B591" s="12"/>
      <c r="C591" s="165"/>
      <c r="D591" s="6">
        <f t="shared" ref="D591" si="1055">$C590*D590</f>
        <v>0</v>
      </c>
      <c r="E591" s="6">
        <f t="shared" ref="E591" si="1056">$C590*E590</f>
        <v>0</v>
      </c>
      <c r="F591" s="6">
        <f t="shared" ref="F591:O591" si="1057">$C590*F590</f>
        <v>0</v>
      </c>
      <c r="G591" s="6">
        <f t="shared" si="1057"/>
        <v>0</v>
      </c>
      <c r="H591" s="6">
        <f t="shared" si="1057"/>
        <v>1052.87364</v>
      </c>
      <c r="I591" s="6">
        <f t="shared" si="1057"/>
        <v>0</v>
      </c>
      <c r="J591" s="6">
        <f t="shared" si="1057"/>
        <v>0</v>
      </c>
      <c r="K591" s="6">
        <f t="shared" si="1057"/>
        <v>0</v>
      </c>
      <c r="L591" s="6">
        <f t="shared" si="1057"/>
        <v>0</v>
      </c>
      <c r="M591" s="6">
        <f t="shared" si="1057"/>
        <v>0</v>
      </c>
      <c r="N591" s="6">
        <f t="shared" si="1057"/>
        <v>0</v>
      </c>
      <c r="O591" s="6">
        <f t="shared" si="1057"/>
        <v>0</v>
      </c>
      <c r="P591" s="6">
        <f t="shared" ref="P591" si="1058">$C590*P590</f>
        <v>0</v>
      </c>
      <c r="Q591" s="6">
        <f t="shared" ref="Q591" si="1059">$C590*Q590</f>
        <v>1023.62715</v>
      </c>
      <c r="R591" s="6">
        <f t="shared" ref="R591:AB591" si="1060">$C590*R590</f>
        <v>673.56916200000001</v>
      </c>
      <c r="S591" s="6">
        <f t="shared" si="1060"/>
        <v>116.98595999999999</v>
      </c>
      <c r="T591" s="6">
        <f t="shared" si="1060"/>
        <v>0</v>
      </c>
      <c r="U591" s="6">
        <f t="shared" si="1060"/>
        <v>293.81473799999998</v>
      </c>
      <c r="V591" s="6">
        <f t="shared" si="1060"/>
        <v>0</v>
      </c>
      <c r="W591" s="6">
        <f t="shared" si="1060"/>
        <v>0</v>
      </c>
      <c r="X591" s="6">
        <f t="shared" si="1060"/>
        <v>1286.395614</v>
      </c>
      <c r="Y591" s="6">
        <f t="shared" si="1060"/>
        <v>52.193735999999994</v>
      </c>
      <c r="Z591" s="6">
        <f t="shared" si="1060"/>
        <v>0</v>
      </c>
      <c r="AA591" s="6">
        <f t="shared" si="1060"/>
        <v>0</v>
      </c>
      <c r="AB591" s="6">
        <f t="shared" si="1060"/>
        <v>0</v>
      </c>
      <c r="AC591" s="67"/>
      <c r="AD591" s="55"/>
    </row>
    <row r="592" spans="1:30" s="52" customFormat="1">
      <c r="A592" s="106" t="s">
        <v>370</v>
      </c>
      <c r="B592" s="75">
        <v>2259877</v>
      </c>
      <c r="C592" s="165">
        <f t="shared" si="967"/>
        <v>188323.08</v>
      </c>
      <c r="D592" s="43"/>
      <c r="E592" s="43"/>
      <c r="F592" s="43"/>
      <c r="G592" s="61">
        <v>0.08</v>
      </c>
      <c r="H592" s="43"/>
      <c r="I592" s="43"/>
      <c r="J592" s="43"/>
      <c r="K592" s="43"/>
      <c r="L592" s="43"/>
      <c r="M592" s="43"/>
      <c r="N592" s="43"/>
      <c r="O592" s="43"/>
      <c r="P592" s="42">
        <v>0.20180000000000001</v>
      </c>
      <c r="Q592" s="43"/>
      <c r="R592" s="43"/>
      <c r="S592" s="43"/>
      <c r="T592" s="43"/>
      <c r="U592" s="42">
        <v>7.7700000000000005E-2</v>
      </c>
      <c r="V592" s="43"/>
      <c r="W592" s="43"/>
      <c r="X592" s="42">
        <v>0.6159</v>
      </c>
      <c r="Y592" s="42">
        <v>2.46E-2</v>
      </c>
      <c r="Z592" s="42"/>
      <c r="AA592" s="42"/>
      <c r="AB592" s="42"/>
      <c r="AC592" s="67"/>
      <c r="AD592" s="55"/>
    </row>
    <row r="593" spans="1:30" s="52" customFormat="1">
      <c r="A593" s="100"/>
      <c r="B593" s="60"/>
      <c r="C593" s="165"/>
      <c r="D593" s="39">
        <f t="shared" ref="D593" si="1061">$C592*D592</f>
        <v>0</v>
      </c>
      <c r="E593" s="39">
        <f t="shared" ref="E593" si="1062">$C592*E592</f>
        <v>0</v>
      </c>
      <c r="F593" s="39">
        <f t="shared" ref="F593:AB593" si="1063">$C592*F592</f>
        <v>0</v>
      </c>
      <c r="G593" s="39">
        <f t="shared" si="1063"/>
        <v>15065.846399999999</v>
      </c>
      <c r="H593" s="39">
        <f t="shared" si="1063"/>
        <v>0</v>
      </c>
      <c r="I593" s="39">
        <f t="shared" si="1063"/>
        <v>0</v>
      </c>
      <c r="J593" s="39">
        <f t="shared" si="1063"/>
        <v>0</v>
      </c>
      <c r="K593" s="39">
        <f t="shared" si="1063"/>
        <v>0</v>
      </c>
      <c r="L593" s="39">
        <f t="shared" si="1063"/>
        <v>0</v>
      </c>
      <c r="M593" s="39">
        <f t="shared" si="1063"/>
        <v>0</v>
      </c>
      <c r="N593" s="39">
        <f t="shared" si="1063"/>
        <v>0</v>
      </c>
      <c r="O593" s="39">
        <f t="shared" si="1063"/>
        <v>0</v>
      </c>
      <c r="P593" s="39">
        <f t="shared" si="1063"/>
        <v>38003.597543999997</v>
      </c>
      <c r="Q593" s="39">
        <f t="shared" si="1063"/>
        <v>0</v>
      </c>
      <c r="R593" s="39">
        <f t="shared" si="1063"/>
        <v>0</v>
      </c>
      <c r="S593" s="39">
        <f t="shared" si="1063"/>
        <v>0</v>
      </c>
      <c r="T593" s="39">
        <f t="shared" si="1063"/>
        <v>0</v>
      </c>
      <c r="U593" s="39">
        <f t="shared" si="1063"/>
        <v>14632.703315999999</v>
      </c>
      <c r="V593" s="39">
        <f t="shared" si="1063"/>
        <v>0</v>
      </c>
      <c r="W593" s="39">
        <f t="shared" si="1063"/>
        <v>0</v>
      </c>
      <c r="X593" s="39">
        <f t="shared" si="1063"/>
        <v>115988.18497199999</v>
      </c>
      <c r="Y593" s="39">
        <f t="shared" si="1063"/>
        <v>4632.7477680000002</v>
      </c>
      <c r="Z593" s="39">
        <f t="shared" si="1063"/>
        <v>0</v>
      </c>
      <c r="AA593" s="39">
        <f t="shared" si="1063"/>
        <v>0</v>
      </c>
      <c r="AB593" s="39">
        <f t="shared" si="1063"/>
        <v>0</v>
      </c>
      <c r="AC593" s="67"/>
      <c r="AD593" s="55"/>
    </row>
    <row r="594" spans="1:30" s="52" customFormat="1">
      <c r="A594" s="106" t="s">
        <v>371</v>
      </c>
      <c r="B594" s="75">
        <v>16162047</v>
      </c>
      <c r="C594" s="165">
        <f t="shared" si="967"/>
        <v>1346837.25</v>
      </c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2"/>
      <c r="Q594" s="43"/>
      <c r="R594" s="43"/>
      <c r="S594" s="43"/>
      <c r="T594" s="43"/>
      <c r="U594" s="43"/>
      <c r="V594" s="43"/>
      <c r="W594" s="43"/>
      <c r="X594" s="42">
        <v>0.96160000000000001</v>
      </c>
      <c r="Y594" s="42">
        <v>3.8399999999999997E-2</v>
      </c>
      <c r="Z594" s="42"/>
      <c r="AA594" s="42"/>
      <c r="AB594" s="42"/>
      <c r="AC594" s="67"/>
      <c r="AD594" s="55"/>
    </row>
    <row r="595" spans="1:30" s="52" customFormat="1">
      <c r="A595" s="100"/>
      <c r="B595" s="60"/>
      <c r="C595" s="165"/>
      <c r="D595" s="39">
        <f t="shared" ref="D595" si="1064">$C594*D594</f>
        <v>0</v>
      </c>
      <c r="E595" s="39">
        <f t="shared" ref="E595" si="1065">$C594*E594</f>
        <v>0</v>
      </c>
      <c r="F595" s="39">
        <f t="shared" ref="F595:AB595" si="1066">$C594*F594</f>
        <v>0</v>
      </c>
      <c r="G595" s="39">
        <f t="shared" si="1066"/>
        <v>0</v>
      </c>
      <c r="H595" s="39">
        <f t="shared" si="1066"/>
        <v>0</v>
      </c>
      <c r="I595" s="39">
        <f t="shared" si="1066"/>
        <v>0</v>
      </c>
      <c r="J595" s="39">
        <f t="shared" si="1066"/>
        <v>0</v>
      </c>
      <c r="K595" s="39">
        <f t="shared" si="1066"/>
        <v>0</v>
      </c>
      <c r="L595" s="39">
        <f t="shared" si="1066"/>
        <v>0</v>
      </c>
      <c r="M595" s="39">
        <f t="shared" si="1066"/>
        <v>0</v>
      </c>
      <c r="N595" s="39">
        <f t="shared" si="1066"/>
        <v>0</v>
      </c>
      <c r="O595" s="39">
        <f t="shared" si="1066"/>
        <v>0</v>
      </c>
      <c r="P595" s="39">
        <f t="shared" si="1066"/>
        <v>0</v>
      </c>
      <c r="Q595" s="39">
        <f t="shared" si="1066"/>
        <v>0</v>
      </c>
      <c r="R595" s="39">
        <f t="shared" si="1066"/>
        <v>0</v>
      </c>
      <c r="S595" s="39">
        <f t="shared" si="1066"/>
        <v>0</v>
      </c>
      <c r="T595" s="39">
        <f t="shared" si="1066"/>
        <v>0</v>
      </c>
      <c r="U595" s="39">
        <f t="shared" si="1066"/>
        <v>0</v>
      </c>
      <c r="V595" s="39">
        <f t="shared" si="1066"/>
        <v>0</v>
      </c>
      <c r="W595" s="39">
        <f t="shared" si="1066"/>
        <v>0</v>
      </c>
      <c r="X595" s="39">
        <f t="shared" si="1066"/>
        <v>1295118.6995999999</v>
      </c>
      <c r="Y595" s="39">
        <f t="shared" si="1066"/>
        <v>51718.550399999993</v>
      </c>
      <c r="Z595" s="39">
        <f t="shared" si="1066"/>
        <v>0</v>
      </c>
      <c r="AA595" s="39">
        <f t="shared" si="1066"/>
        <v>0</v>
      </c>
      <c r="AB595" s="39">
        <f t="shared" si="1066"/>
        <v>0</v>
      </c>
      <c r="AC595" s="67"/>
      <c r="AD595" s="55"/>
    </row>
    <row r="596" spans="1:30" s="52" customFormat="1">
      <c r="A596" s="106" t="s">
        <v>378</v>
      </c>
      <c r="B596" s="75">
        <f>2287476/2</f>
        <v>1143738</v>
      </c>
      <c r="C596" s="165">
        <f t="shared" si="967"/>
        <v>95311.5</v>
      </c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2"/>
      <c r="Q596" s="43"/>
      <c r="R596" s="43"/>
      <c r="S596" s="43"/>
      <c r="T596" s="43"/>
      <c r="U596" s="43"/>
      <c r="V596" s="43"/>
      <c r="W596" s="43"/>
      <c r="X596" s="42">
        <v>1</v>
      </c>
      <c r="Y596" s="42"/>
      <c r="Z596" s="42"/>
      <c r="AA596" s="42"/>
      <c r="AB596" s="42"/>
      <c r="AC596" s="67"/>
      <c r="AD596" s="55"/>
    </row>
    <row r="597" spans="1:30" s="52" customFormat="1">
      <c r="A597" s="100"/>
      <c r="B597" s="60"/>
      <c r="C597" s="165"/>
      <c r="D597" s="39">
        <f t="shared" ref="D597" si="1067">$C596*D596</f>
        <v>0</v>
      </c>
      <c r="E597" s="39">
        <f t="shared" ref="E597" si="1068">$C596*E596</f>
        <v>0</v>
      </c>
      <c r="F597" s="39">
        <f t="shared" ref="F597:AB597" si="1069">$C596*F596</f>
        <v>0</v>
      </c>
      <c r="G597" s="39">
        <f t="shared" si="1069"/>
        <v>0</v>
      </c>
      <c r="H597" s="39">
        <f t="shared" si="1069"/>
        <v>0</v>
      </c>
      <c r="I597" s="39">
        <f t="shared" si="1069"/>
        <v>0</v>
      </c>
      <c r="J597" s="39">
        <f t="shared" si="1069"/>
        <v>0</v>
      </c>
      <c r="K597" s="39">
        <f t="shared" si="1069"/>
        <v>0</v>
      </c>
      <c r="L597" s="39">
        <f t="shared" si="1069"/>
        <v>0</v>
      </c>
      <c r="M597" s="39">
        <f t="shared" si="1069"/>
        <v>0</v>
      </c>
      <c r="N597" s="39">
        <f t="shared" si="1069"/>
        <v>0</v>
      </c>
      <c r="O597" s="39">
        <f t="shared" si="1069"/>
        <v>0</v>
      </c>
      <c r="P597" s="39">
        <f t="shared" si="1069"/>
        <v>0</v>
      </c>
      <c r="Q597" s="39">
        <f t="shared" si="1069"/>
        <v>0</v>
      </c>
      <c r="R597" s="39">
        <f t="shared" si="1069"/>
        <v>0</v>
      </c>
      <c r="S597" s="39">
        <f t="shared" si="1069"/>
        <v>0</v>
      </c>
      <c r="T597" s="39">
        <f t="shared" si="1069"/>
        <v>0</v>
      </c>
      <c r="U597" s="39">
        <f t="shared" si="1069"/>
        <v>0</v>
      </c>
      <c r="V597" s="39">
        <f t="shared" si="1069"/>
        <v>0</v>
      </c>
      <c r="W597" s="39">
        <f t="shared" si="1069"/>
        <v>0</v>
      </c>
      <c r="X597" s="39">
        <f t="shared" si="1069"/>
        <v>95311.5</v>
      </c>
      <c r="Y597" s="39">
        <f t="shared" si="1069"/>
        <v>0</v>
      </c>
      <c r="Z597" s="39">
        <f t="shared" si="1069"/>
        <v>0</v>
      </c>
      <c r="AA597" s="39">
        <f t="shared" si="1069"/>
        <v>0</v>
      </c>
      <c r="AB597" s="39">
        <f t="shared" si="1069"/>
        <v>0</v>
      </c>
      <c r="AC597" s="67"/>
      <c r="AD597" s="55"/>
    </row>
    <row r="598" spans="1:30" s="52" customFormat="1">
      <c r="A598" s="106" t="s">
        <v>372</v>
      </c>
      <c r="B598" s="75">
        <f>2287476/2</f>
        <v>1143738</v>
      </c>
      <c r="C598" s="165">
        <f t="shared" si="967"/>
        <v>95311.5</v>
      </c>
      <c r="D598" s="38">
        <v>1.6500000000000001E-2</v>
      </c>
      <c r="E598" s="38">
        <v>0.1368</v>
      </c>
      <c r="F598" s="38">
        <v>5.7599999999999998E-2</v>
      </c>
      <c r="G598" s="38">
        <v>8.0399999999999999E-2</v>
      </c>
      <c r="H598" s="38">
        <v>4.1099999999999998E-2</v>
      </c>
      <c r="I598" s="38">
        <v>0.13389999999999999</v>
      </c>
      <c r="J598" s="38">
        <v>2.12E-2</v>
      </c>
      <c r="K598" s="38">
        <v>3.2500000000000001E-2</v>
      </c>
      <c r="L598" s="38">
        <v>1.7100000000000001E-2</v>
      </c>
      <c r="M598" s="38">
        <v>2.5999999999999999E-2</v>
      </c>
      <c r="N598" s="38">
        <v>0.13320000000000001</v>
      </c>
      <c r="O598" s="38">
        <v>1.89E-2</v>
      </c>
      <c r="P598" s="38">
        <v>0</v>
      </c>
      <c r="Q598" s="38">
        <v>3.8600000000000002E-2</v>
      </c>
      <c r="R598" s="38">
        <v>1.9E-2</v>
      </c>
      <c r="S598" s="38">
        <v>4.1999999999999997E-3</v>
      </c>
      <c r="T598" s="38">
        <v>5.3999999999999999E-2</v>
      </c>
      <c r="U598" s="38">
        <v>1.78E-2</v>
      </c>
      <c r="V598" s="38">
        <v>3.6700000000000003E-2</v>
      </c>
      <c r="W598" s="38">
        <v>4.7199999999999999E-2</v>
      </c>
      <c r="X598" s="38">
        <v>6.3899999999999998E-2</v>
      </c>
      <c r="Y598" s="38">
        <v>2.5999999999999999E-3</v>
      </c>
      <c r="Z598" s="5">
        <v>0</v>
      </c>
      <c r="AA598" s="5">
        <v>8.0000000000000004E-4</v>
      </c>
      <c r="AB598" s="5">
        <v>0</v>
      </c>
      <c r="AC598" s="67"/>
      <c r="AD598" s="55"/>
    </row>
    <row r="599" spans="1:30" s="52" customFormat="1">
      <c r="A599" s="100"/>
      <c r="B599" s="60"/>
      <c r="C599" s="165"/>
      <c r="D599" s="39">
        <f t="shared" ref="D599" si="1070">$C598*D598</f>
        <v>1572.63975</v>
      </c>
      <c r="E599" s="39">
        <f t="shared" ref="E599" si="1071">$C598*E598</f>
        <v>13038.6132</v>
      </c>
      <c r="F599" s="39">
        <f t="shared" ref="F599:AB599" si="1072">$C598*F598</f>
        <v>5489.9423999999999</v>
      </c>
      <c r="G599" s="39">
        <f t="shared" si="1072"/>
        <v>7663.0446000000002</v>
      </c>
      <c r="H599" s="39">
        <f t="shared" si="1072"/>
        <v>3917.3026499999996</v>
      </c>
      <c r="I599" s="39">
        <f t="shared" si="1072"/>
        <v>12762.209849999999</v>
      </c>
      <c r="J599" s="39">
        <f t="shared" si="1072"/>
        <v>2020.6038000000001</v>
      </c>
      <c r="K599" s="39">
        <f t="shared" si="1072"/>
        <v>3097.6237500000002</v>
      </c>
      <c r="L599" s="39">
        <f t="shared" si="1072"/>
        <v>1629.82665</v>
      </c>
      <c r="M599" s="39">
        <f t="shared" si="1072"/>
        <v>2478.0989999999997</v>
      </c>
      <c r="N599" s="39">
        <f t="shared" si="1072"/>
        <v>12695.491800000002</v>
      </c>
      <c r="O599" s="39">
        <f t="shared" si="1072"/>
        <v>1801.38735</v>
      </c>
      <c r="P599" s="39">
        <f t="shared" si="1072"/>
        <v>0</v>
      </c>
      <c r="Q599" s="39">
        <f t="shared" si="1072"/>
        <v>3679.0239000000001</v>
      </c>
      <c r="R599" s="39">
        <f t="shared" si="1072"/>
        <v>1810.9185</v>
      </c>
      <c r="S599" s="39">
        <f t="shared" si="1072"/>
        <v>400.30829999999997</v>
      </c>
      <c r="T599" s="39">
        <f t="shared" si="1072"/>
        <v>5146.8209999999999</v>
      </c>
      <c r="U599" s="39">
        <f t="shared" si="1072"/>
        <v>1696.5446999999999</v>
      </c>
      <c r="V599" s="39">
        <f t="shared" si="1072"/>
        <v>3497.9320500000003</v>
      </c>
      <c r="W599" s="39">
        <f t="shared" si="1072"/>
        <v>4498.7028</v>
      </c>
      <c r="X599" s="39">
        <f t="shared" si="1072"/>
        <v>6090.4048499999999</v>
      </c>
      <c r="Y599" s="39">
        <f t="shared" si="1072"/>
        <v>247.8099</v>
      </c>
      <c r="Z599" s="39">
        <f t="shared" si="1072"/>
        <v>0</v>
      </c>
      <c r="AA599" s="39">
        <f t="shared" si="1072"/>
        <v>76.249200000000002</v>
      </c>
      <c r="AB599" s="39">
        <f t="shared" si="1072"/>
        <v>0</v>
      </c>
      <c r="AC599" s="67"/>
      <c r="AD599" s="55"/>
    </row>
    <row r="600" spans="1:30" s="52" customFormat="1">
      <c r="A600" s="106" t="s">
        <v>513</v>
      </c>
      <c r="B600" s="75">
        <f>6277176/2</f>
        <v>3138588</v>
      </c>
      <c r="C600" s="165">
        <f t="shared" ref="C600:C656" si="1073">ROUND(B600/12,2)</f>
        <v>261549</v>
      </c>
      <c r="D600" s="38">
        <v>1.6500000000000001E-2</v>
      </c>
      <c r="E600" s="38">
        <v>0.1368</v>
      </c>
      <c r="F600" s="38">
        <v>5.7599999999999998E-2</v>
      </c>
      <c r="G600" s="38">
        <v>8.0399999999999999E-2</v>
      </c>
      <c r="H600" s="38">
        <v>4.1099999999999998E-2</v>
      </c>
      <c r="I600" s="38">
        <v>0.13389999999999999</v>
      </c>
      <c r="J600" s="38">
        <v>2.12E-2</v>
      </c>
      <c r="K600" s="38">
        <v>3.2500000000000001E-2</v>
      </c>
      <c r="L600" s="38">
        <v>1.7100000000000001E-2</v>
      </c>
      <c r="M600" s="38">
        <v>2.5999999999999999E-2</v>
      </c>
      <c r="N600" s="38">
        <v>0.13320000000000001</v>
      </c>
      <c r="O600" s="38">
        <v>1.89E-2</v>
      </c>
      <c r="P600" s="38">
        <v>0</v>
      </c>
      <c r="Q600" s="38">
        <v>3.8600000000000002E-2</v>
      </c>
      <c r="R600" s="38">
        <v>1.9E-2</v>
      </c>
      <c r="S600" s="38">
        <v>4.1999999999999997E-3</v>
      </c>
      <c r="T600" s="38">
        <v>5.3999999999999999E-2</v>
      </c>
      <c r="U600" s="38">
        <v>1.78E-2</v>
      </c>
      <c r="V600" s="38">
        <v>3.6700000000000003E-2</v>
      </c>
      <c r="W600" s="38">
        <v>4.7199999999999999E-2</v>
      </c>
      <c r="X600" s="38">
        <v>6.3899999999999998E-2</v>
      </c>
      <c r="Y600" s="38">
        <v>2.5999999999999999E-3</v>
      </c>
      <c r="Z600" s="5">
        <v>0</v>
      </c>
      <c r="AA600" s="5">
        <v>8.0000000000000004E-4</v>
      </c>
      <c r="AB600" s="5">
        <v>0</v>
      </c>
      <c r="AC600" s="67"/>
      <c r="AD600" s="55"/>
    </row>
    <row r="601" spans="1:30" s="52" customFormat="1">
      <c r="A601" s="100"/>
      <c r="B601" s="60"/>
      <c r="C601" s="165"/>
      <c r="D601" s="39">
        <f t="shared" ref="D601" si="1074">$C600*D600</f>
        <v>4315.5585000000001</v>
      </c>
      <c r="E601" s="39">
        <f t="shared" ref="E601" si="1075">$C600*E600</f>
        <v>35779.903200000001</v>
      </c>
      <c r="F601" s="39">
        <f t="shared" ref="F601:AB601" si="1076">$C600*F600</f>
        <v>15065.222399999999</v>
      </c>
      <c r="G601" s="39">
        <f t="shared" si="1076"/>
        <v>21028.5396</v>
      </c>
      <c r="H601" s="39">
        <f t="shared" si="1076"/>
        <v>10749.6639</v>
      </c>
      <c r="I601" s="39">
        <f t="shared" si="1076"/>
        <v>35021.411099999998</v>
      </c>
      <c r="J601" s="39">
        <f t="shared" si="1076"/>
        <v>5544.8388000000004</v>
      </c>
      <c r="K601" s="39">
        <f t="shared" si="1076"/>
        <v>8500.3425000000007</v>
      </c>
      <c r="L601" s="39">
        <f t="shared" si="1076"/>
        <v>4472.4879000000001</v>
      </c>
      <c r="M601" s="39">
        <f t="shared" si="1076"/>
        <v>6800.2739999999994</v>
      </c>
      <c r="N601" s="39">
        <f t="shared" si="1076"/>
        <v>34838.326800000003</v>
      </c>
      <c r="O601" s="39">
        <f t="shared" si="1076"/>
        <v>4943.2761</v>
      </c>
      <c r="P601" s="39">
        <f t="shared" si="1076"/>
        <v>0</v>
      </c>
      <c r="Q601" s="39">
        <f t="shared" si="1076"/>
        <v>10095.7914</v>
      </c>
      <c r="R601" s="39">
        <f t="shared" si="1076"/>
        <v>4969.4309999999996</v>
      </c>
      <c r="S601" s="39">
        <f t="shared" si="1076"/>
        <v>1098.5057999999999</v>
      </c>
      <c r="T601" s="39">
        <f t="shared" si="1076"/>
        <v>14123.646000000001</v>
      </c>
      <c r="U601" s="39">
        <f t="shared" si="1076"/>
        <v>4655.5721999999996</v>
      </c>
      <c r="V601" s="39">
        <f t="shared" si="1076"/>
        <v>9598.8483000000015</v>
      </c>
      <c r="W601" s="39">
        <f t="shared" si="1076"/>
        <v>12345.112799999999</v>
      </c>
      <c r="X601" s="39">
        <f t="shared" si="1076"/>
        <v>16712.981100000001</v>
      </c>
      <c r="Y601" s="39">
        <f t="shared" si="1076"/>
        <v>680.02739999999994</v>
      </c>
      <c r="Z601" s="39">
        <f t="shared" si="1076"/>
        <v>0</v>
      </c>
      <c r="AA601" s="39">
        <f t="shared" si="1076"/>
        <v>209.23920000000001</v>
      </c>
      <c r="AB601" s="39">
        <f t="shared" si="1076"/>
        <v>0</v>
      </c>
      <c r="AC601" s="67"/>
      <c r="AD601" s="55"/>
    </row>
    <row r="602" spans="1:30" s="52" customFormat="1">
      <c r="A602" s="106" t="s">
        <v>514</v>
      </c>
      <c r="B602" s="75">
        <f>6277176/2</f>
        <v>3138588</v>
      </c>
      <c r="C602" s="165">
        <f t="shared" si="1073"/>
        <v>261549</v>
      </c>
      <c r="D602" s="38">
        <v>8.0100000000000005E-2</v>
      </c>
      <c r="E602" s="38"/>
      <c r="F602" s="38"/>
      <c r="G602" s="38"/>
      <c r="H602" s="38">
        <v>1.9400000000000001E-2</v>
      </c>
      <c r="I602" s="38"/>
      <c r="J602" s="38"/>
      <c r="K602" s="38"/>
      <c r="L602" s="38"/>
      <c r="M602" s="38">
        <v>0.12989999999999999</v>
      </c>
      <c r="N602" s="38"/>
      <c r="O602" s="38"/>
      <c r="P602" s="38"/>
      <c r="Q602" s="38">
        <v>0.13850000000000001</v>
      </c>
      <c r="R602" s="38">
        <v>5.8799999999999998E-2</v>
      </c>
      <c r="S602" s="38">
        <v>3.4500000000000003E-2</v>
      </c>
      <c r="T602" s="38">
        <v>0.1762</v>
      </c>
      <c r="U602" s="38"/>
      <c r="V602" s="38"/>
      <c r="W602" s="38">
        <v>0.14849999999999999</v>
      </c>
      <c r="X602" s="38">
        <v>0.2079</v>
      </c>
      <c r="Y602" s="38">
        <v>6.1999999999999998E-3</v>
      </c>
      <c r="Z602" s="5"/>
      <c r="AA602" s="5"/>
      <c r="AB602" s="5"/>
      <c r="AC602" s="67"/>
      <c r="AD602" s="55"/>
    </row>
    <row r="603" spans="1:30" s="52" customFormat="1">
      <c r="A603" s="100"/>
      <c r="B603" s="60"/>
      <c r="C603" s="165"/>
      <c r="D603" s="39">
        <f t="shared" ref="D603" si="1077">$C602*D602</f>
        <v>20950.0749</v>
      </c>
      <c r="E603" s="39">
        <f t="shared" ref="E603" si="1078">$C602*E602</f>
        <v>0</v>
      </c>
      <c r="F603" s="39">
        <f t="shared" ref="F603:AB603" si="1079">$C602*F602</f>
        <v>0</v>
      </c>
      <c r="G603" s="39">
        <f t="shared" si="1079"/>
        <v>0</v>
      </c>
      <c r="H603" s="39">
        <f t="shared" si="1079"/>
        <v>5074.0506000000005</v>
      </c>
      <c r="I603" s="39">
        <f t="shared" si="1079"/>
        <v>0</v>
      </c>
      <c r="J603" s="39">
        <f t="shared" si="1079"/>
        <v>0</v>
      </c>
      <c r="K603" s="39">
        <f t="shared" si="1079"/>
        <v>0</v>
      </c>
      <c r="L603" s="39">
        <f t="shared" si="1079"/>
        <v>0</v>
      </c>
      <c r="M603" s="39">
        <f t="shared" si="1079"/>
        <v>33975.215099999994</v>
      </c>
      <c r="N603" s="39">
        <f t="shared" si="1079"/>
        <v>0</v>
      </c>
      <c r="O603" s="39">
        <f t="shared" si="1079"/>
        <v>0</v>
      </c>
      <c r="P603" s="39">
        <f t="shared" si="1079"/>
        <v>0</v>
      </c>
      <c r="Q603" s="39">
        <f t="shared" si="1079"/>
        <v>36224.536500000002</v>
      </c>
      <c r="R603" s="39">
        <f t="shared" si="1079"/>
        <v>15379.081199999999</v>
      </c>
      <c r="S603" s="39">
        <f t="shared" si="1079"/>
        <v>9023.4405000000006</v>
      </c>
      <c r="T603" s="39">
        <f t="shared" si="1079"/>
        <v>46084.933799999999</v>
      </c>
      <c r="U603" s="39">
        <f t="shared" si="1079"/>
        <v>0</v>
      </c>
      <c r="V603" s="39">
        <f t="shared" si="1079"/>
        <v>0</v>
      </c>
      <c r="W603" s="39">
        <f t="shared" si="1079"/>
        <v>38840.0265</v>
      </c>
      <c r="X603" s="39">
        <f t="shared" si="1079"/>
        <v>54376.037100000001</v>
      </c>
      <c r="Y603" s="39">
        <f t="shared" si="1079"/>
        <v>1621.6037999999999</v>
      </c>
      <c r="Z603" s="39">
        <f t="shared" si="1079"/>
        <v>0</v>
      </c>
      <c r="AA603" s="39">
        <f t="shared" si="1079"/>
        <v>0</v>
      </c>
      <c r="AB603" s="39">
        <f t="shared" si="1079"/>
        <v>0</v>
      </c>
      <c r="AC603" s="67"/>
      <c r="AD603" s="55"/>
    </row>
    <row r="604" spans="1:30" s="52" customFormat="1">
      <c r="A604" s="106" t="s">
        <v>515</v>
      </c>
      <c r="B604" s="75">
        <v>8578960</v>
      </c>
      <c r="C604" s="165">
        <f t="shared" si="1073"/>
        <v>714913.33</v>
      </c>
      <c r="D604" s="38">
        <v>8.0100000000000005E-2</v>
      </c>
      <c r="E604" s="38"/>
      <c r="F604" s="38"/>
      <c r="G604" s="38"/>
      <c r="H604" s="38">
        <v>1.9400000000000001E-2</v>
      </c>
      <c r="I604" s="38"/>
      <c r="J604" s="38"/>
      <c r="K604" s="38"/>
      <c r="L604" s="38"/>
      <c r="M604" s="38">
        <v>0.12989999999999999</v>
      </c>
      <c r="N604" s="38"/>
      <c r="O604" s="38"/>
      <c r="P604" s="38"/>
      <c r="Q604" s="38">
        <v>0.13850000000000001</v>
      </c>
      <c r="R604" s="38">
        <v>5.8799999999999998E-2</v>
      </c>
      <c r="S604" s="38">
        <v>3.4500000000000003E-2</v>
      </c>
      <c r="T604" s="38">
        <v>0.1762</v>
      </c>
      <c r="U604" s="38"/>
      <c r="V604" s="38"/>
      <c r="W604" s="38">
        <v>0.14849999999999999</v>
      </c>
      <c r="X604" s="38">
        <v>0.2079</v>
      </c>
      <c r="Y604" s="38">
        <v>6.1999999999999998E-3</v>
      </c>
      <c r="Z604" s="5"/>
      <c r="AA604" s="5"/>
      <c r="AB604" s="5"/>
      <c r="AC604" s="67"/>
      <c r="AD604" s="55"/>
    </row>
    <row r="605" spans="1:30" s="52" customFormat="1">
      <c r="A605" s="100"/>
      <c r="B605" s="60"/>
      <c r="C605" s="165"/>
      <c r="D605" s="39">
        <f t="shared" ref="D605" si="1080">$C604*D604</f>
        <v>57264.557733000001</v>
      </c>
      <c r="E605" s="39">
        <f t="shared" ref="E605" si="1081">$C604*E604</f>
        <v>0</v>
      </c>
      <c r="F605" s="39">
        <f t="shared" ref="F605:AB605" si="1082">$C604*F604</f>
        <v>0</v>
      </c>
      <c r="G605" s="39">
        <f t="shared" si="1082"/>
        <v>0</v>
      </c>
      <c r="H605" s="39">
        <f t="shared" si="1082"/>
        <v>13869.318601999999</v>
      </c>
      <c r="I605" s="39">
        <f t="shared" si="1082"/>
        <v>0</v>
      </c>
      <c r="J605" s="39">
        <f t="shared" si="1082"/>
        <v>0</v>
      </c>
      <c r="K605" s="39">
        <f t="shared" si="1082"/>
        <v>0</v>
      </c>
      <c r="L605" s="39">
        <f t="shared" si="1082"/>
        <v>0</v>
      </c>
      <c r="M605" s="39">
        <f t="shared" si="1082"/>
        <v>92867.24156699999</v>
      </c>
      <c r="N605" s="39">
        <f t="shared" si="1082"/>
        <v>0</v>
      </c>
      <c r="O605" s="39">
        <f t="shared" si="1082"/>
        <v>0</v>
      </c>
      <c r="P605" s="39">
        <f t="shared" si="1082"/>
        <v>0</v>
      </c>
      <c r="Q605" s="39">
        <f t="shared" si="1082"/>
        <v>99015.496205000003</v>
      </c>
      <c r="R605" s="39">
        <f t="shared" si="1082"/>
        <v>42036.903803999994</v>
      </c>
      <c r="S605" s="39">
        <f t="shared" si="1082"/>
        <v>24664.509884999999</v>
      </c>
      <c r="T605" s="39">
        <f t="shared" si="1082"/>
        <v>125967.72874599999</v>
      </c>
      <c r="U605" s="39">
        <f t="shared" si="1082"/>
        <v>0</v>
      </c>
      <c r="V605" s="39">
        <f t="shared" si="1082"/>
        <v>0</v>
      </c>
      <c r="W605" s="39">
        <f t="shared" si="1082"/>
        <v>106164.62950499999</v>
      </c>
      <c r="X605" s="39">
        <f t="shared" si="1082"/>
        <v>148630.48130699998</v>
      </c>
      <c r="Y605" s="39">
        <f t="shared" si="1082"/>
        <v>4432.4626459999999</v>
      </c>
      <c r="Z605" s="39">
        <f t="shared" si="1082"/>
        <v>0</v>
      </c>
      <c r="AA605" s="39">
        <f t="shared" si="1082"/>
        <v>0</v>
      </c>
      <c r="AB605" s="39">
        <f t="shared" si="1082"/>
        <v>0</v>
      </c>
      <c r="AC605" s="67"/>
      <c r="AD605" s="55"/>
    </row>
    <row r="606" spans="1:30" s="52" customFormat="1">
      <c r="A606" s="106" t="s">
        <v>506</v>
      </c>
      <c r="B606" s="75">
        <v>10424350</v>
      </c>
      <c r="C606" s="165">
        <f t="shared" si="1073"/>
        <v>868695.83</v>
      </c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>
        <v>0.40970000000000001</v>
      </c>
      <c r="R606" s="38"/>
      <c r="S606" s="38">
        <v>3.5799999999999998E-2</v>
      </c>
      <c r="T606" s="38"/>
      <c r="U606" s="38"/>
      <c r="V606" s="38"/>
      <c r="W606" s="38"/>
      <c r="X606" s="38">
        <v>0.53300000000000003</v>
      </c>
      <c r="Y606" s="38">
        <v>2.1499999999999998E-2</v>
      </c>
      <c r="Z606" s="5"/>
      <c r="AA606" s="5"/>
      <c r="AB606" s="5"/>
      <c r="AC606" s="67"/>
      <c r="AD606" s="55"/>
    </row>
    <row r="607" spans="1:30" s="52" customFormat="1">
      <c r="A607" s="100"/>
      <c r="B607" s="60"/>
      <c r="C607" s="165"/>
      <c r="D607" s="39">
        <f t="shared" ref="D607" si="1083">$C606*D606</f>
        <v>0</v>
      </c>
      <c r="E607" s="39">
        <f t="shared" ref="E607" si="1084">$C606*E606</f>
        <v>0</v>
      </c>
      <c r="F607" s="39">
        <f t="shared" ref="F607:AB607" si="1085">$C606*F606</f>
        <v>0</v>
      </c>
      <c r="G607" s="39">
        <f t="shared" si="1085"/>
        <v>0</v>
      </c>
      <c r="H607" s="39">
        <f t="shared" si="1085"/>
        <v>0</v>
      </c>
      <c r="I607" s="39">
        <f t="shared" si="1085"/>
        <v>0</v>
      </c>
      <c r="J607" s="39">
        <f t="shared" si="1085"/>
        <v>0</v>
      </c>
      <c r="K607" s="39">
        <f t="shared" si="1085"/>
        <v>0</v>
      </c>
      <c r="L607" s="39">
        <f t="shared" si="1085"/>
        <v>0</v>
      </c>
      <c r="M607" s="39">
        <f t="shared" si="1085"/>
        <v>0</v>
      </c>
      <c r="N607" s="39">
        <f t="shared" si="1085"/>
        <v>0</v>
      </c>
      <c r="O607" s="39">
        <f t="shared" si="1085"/>
        <v>0</v>
      </c>
      <c r="P607" s="39">
        <f t="shared" si="1085"/>
        <v>0</v>
      </c>
      <c r="Q607" s="39">
        <f t="shared" si="1085"/>
        <v>355904.68155099999</v>
      </c>
      <c r="R607" s="39">
        <f t="shared" si="1085"/>
        <v>0</v>
      </c>
      <c r="S607" s="39">
        <f t="shared" si="1085"/>
        <v>31099.310713999996</v>
      </c>
      <c r="T607" s="39">
        <f t="shared" si="1085"/>
        <v>0</v>
      </c>
      <c r="U607" s="39">
        <f t="shared" si="1085"/>
        <v>0</v>
      </c>
      <c r="V607" s="39">
        <f t="shared" si="1085"/>
        <v>0</v>
      </c>
      <c r="W607" s="39">
        <f t="shared" si="1085"/>
        <v>0</v>
      </c>
      <c r="X607" s="39">
        <f t="shared" si="1085"/>
        <v>463014.87738999998</v>
      </c>
      <c r="Y607" s="39">
        <f t="shared" si="1085"/>
        <v>18676.960344999996</v>
      </c>
      <c r="Z607" s="39">
        <f t="shared" si="1085"/>
        <v>0</v>
      </c>
      <c r="AA607" s="39">
        <f t="shared" si="1085"/>
        <v>0</v>
      </c>
      <c r="AB607" s="39">
        <f t="shared" si="1085"/>
        <v>0</v>
      </c>
      <c r="AC607" s="67"/>
      <c r="AD607" s="55"/>
    </row>
    <row r="608" spans="1:30" s="52" customFormat="1">
      <c r="A608" s="106" t="s">
        <v>537</v>
      </c>
      <c r="B608" s="75">
        <v>8842872</v>
      </c>
      <c r="C608" s="165">
        <f t="shared" si="1073"/>
        <v>736906</v>
      </c>
      <c r="D608" s="38">
        <v>0.29370000000000002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>
        <v>0.48630000000000001</v>
      </c>
      <c r="U608" s="38"/>
      <c r="V608" s="38"/>
      <c r="W608" s="38"/>
      <c r="X608" s="38">
        <v>0.21149999999999999</v>
      </c>
      <c r="Y608" s="38">
        <v>8.5000000000000006E-3</v>
      </c>
      <c r="Z608" s="40"/>
      <c r="AA608" s="40"/>
      <c r="AB608" s="40"/>
      <c r="AC608" s="67"/>
      <c r="AD608" s="55"/>
    </row>
    <row r="609" spans="1:30" s="52" customFormat="1">
      <c r="A609" s="100"/>
      <c r="B609" s="60"/>
      <c r="C609" s="165"/>
      <c r="D609" s="39">
        <f t="shared" ref="D609" si="1086">$C608*D608</f>
        <v>216429.29220000003</v>
      </c>
      <c r="E609" s="39">
        <f t="shared" ref="E609" si="1087">$C608*E608</f>
        <v>0</v>
      </c>
      <c r="F609" s="39">
        <f t="shared" ref="F609:AB609" si="1088">$C608*F608</f>
        <v>0</v>
      </c>
      <c r="G609" s="39">
        <f t="shared" si="1088"/>
        <v>0</v>
      </c>
      <c r="H609" s="39">
        <f t="shared" si="1088"/>
        <v>0</v>
      </c>
      <c r="I609" s="39">
        <f t="shared" si="1088"/>
        <v>0</v>
      </c>
      <c r="J609" s="39">
        <f t="shared" si="1088"/>
        <v>0</v>
      </c>
      <c r="K609" s="39">
        <f t="shared" si="1088"/>
        <v>0</v>
      </c>
      <c r="L609" s="39">
        <f t="shared" si="1088"/>
        <v>0</v>
      </c>
      <c r="M609" s="39">
        <f t="shared" si="1088"/>
        <v>0</v>
      </c>
      <c r="N609" s="39">
        <f t="shared" si="1088"/>
        <v>0</v>
      </c>
      <c r="O609" s="39">
        <f t="shared" si="1088"/>
        <v>0</v>
      </c>
      <c r="P609" s="39">
        <f t="shared" si="1088"/>
        <v>0</v>
      </c>
      <c r="Q609" s="39">
        <f t="shared" si="1088"/>
        <v>0</v>
      </c>
      <c r="R609" s="39">
        <f t="shared" si="1088"/>
        <v>0</v>
      </c>
      <c r="S609" s="39">
        <f t="shared" si="1088"/>
        <v>0</v>
      </c>
      <c r="T609" s="39">
        <f t="shared" si="1088"/>
        <v>358357.38780000003</v>
      </c>
      <c r="U609" s="39">
        <f t="shared" si="1088"/>
        <v>0</v>
      </c>
      <c r="V609" s="39">
        <f t="shared" si="1088"/>
        <v>0</v>
      </c>
      <c r="W609" s="39">
        <f t="shared" si="1088"/>
        <v>0</v>
      </c>
      <c r="X609" s="39">
        <f t="shared" si="1088"/>
        <v>155855.61900000001</v>
      </c>
      <c r="Y609" s="39">
        <f t="shared" si="1088"/>
        <v>6263.701</v>
      </c>
      <c r="Z609" s="39">
        <f t="shared" si="1088"/>
        <v>0</v>
      </c>
      <c r="AA609" s="39">
        <f t="shared" si="1088"/>
        <v>0</v>
      </c>
      <c r="AB609" s="39">
        <f t="shared" si="1088"/>
        <v>0</v>
      </c>
      <c r="AC609" s="67"/>
      <c r="AD609" s="55"/>
    </row>
    <row r="610" spans="1:30" s="52" customFormat="1">
      <c r="A610" s="106" t="s">
        <v>538</v>
      </c>
      <c r="B610" s="75">
        <v>5745560</v>
      </c>
      <c r="C610" s="165">
        <f t="shared" si="1073"/>
        <v>478796.67</v>
      </c>
      <c r="D610" s="38">
        <v>0.25990000000000002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>
        <v>0.43020000000000003</v>
      </c>
      <c r="U610" s="38"/>
      <c r="V610" s="38"/>
      <c r="W610" s="38"/>
      <c r="X610" s="38">
        <v>0.2979</v>
      </c>
      <c r="Y610" s="38">
        <v>1.2E-2</v>
      </c>
      <c r="Z610" s="40"/>
      <c r="AA610" s="40"/>
      <c r="AB610" s="40"/>
      <c r="AC610" s="67"/>
      <c r="AD610" s="55"/>
    </row>
    <row r="611" spans="1:30" s="52" customFormat="1">
      <c r="A611" s="100"/>
      <c r="B611" s="60"/>
      <c r="C611" s="165"/>
      <c r="D611" s="39">
        <f t="shared" ref="D611" si="1089">$C610*D610</f>
        <v>124439.254533</v>
      </c>
      <c r="E611" s="39">
        <f t="shared" ref="E611" si="1090">$C610*E610</f>
        <v>0</v>
      </c>
      <c r="F611" s="39">
        <f t="shared" ref="F611:AB611" si="1091">$C610*F610</f>
        <v>0</v>
      </c>
      <c r="G611" s="39">
        <f t="shared" si="1091"/>
        <v>0</v>
      </c>
      <c r="H611" s="39">
        <f t="shared" si="1091"/>
        <v>0</v>
      </c>
      <c r="I611" s="39">
        <f t="shared" si="1091"/>
        <v>0</v>
      </c>
      <c r="J611" s="39">
        <f t="shared" si="1091"/>
        <v>0</v>
      </c>
      <c r="K611" s="39">
        <f t="shared" si="1091"/>
        <v>0</v>
      </c>
      <c r="L611" s="39">
        <f t="shared" si="1091"/>
        <v>0</v>
      </c>
      <c r="M611" s="39">
        <f t="shared" si="1091"/>
        <v>0</v>
      </c>
      <c r="N611" s="39">
        <f t="shared" si="1091"/>
        <v>0</v>
      </c>
      <c r="O611" s="39">
        <f t="shared" si="1091"/>
        <v>0</v>
      </c>
      <c r="P611" s="39">
        <f t="shared" si="1091"/>
        <v>0</v>
      </c>
      <c r="Q611" s="39">
        <f t="shared" si="1091"/>
        <v>0</v>
      </c>
      <c r="R611" s="39">
        <f t="shared" si="1091"/>
        <v>0</v>
      </c>
      <c r="S611" s="39">
        <f t="shared" si="1091"/>
        <v>0</v>
      </c>
      <c r="T611" s="39">
        <f t="shared" si="1091"/>
        <v>205978.32743400001</v>
      </c>
      <c r="U611" s="39">
        <f t="shared" si="1091"/>
        <v>0</v>
      </c>
      <c r="V611" s="39">
        <f t="shared" si="1091"/>
        <v>0</v>
      </c>
      <c r="W611" s="39">
        <f t="shared" si="1091"/>
        <v>0</v>
      </c>
      <c r="X611" s="39">
        <f t="shared" si="1091"/>
        <v>142633.527993</v>
      </c>
      <c r="Y611" s="39">
        <f t="shared" si="1091"/>
        <v>5745.5600400000003</v>
      </c>
      <c r="Z611" s="39">
        <f t="shared" si="1091"/>
        <v>0</v>
      </c>
      <c r="AA611" s="39">
        <f t="shared" si="1091"/>
        <v>0</v>
      </c>
      <c r="AB611" s="39">
        <f t="shared" si="1091"/>
        <v>0</v>
      </c>
      <c r="AC611" s="67"/>
      <c r="AD611" s="55"/>
    </row>
    <row r="612" spans="1:30" s="52" customFormat="1">
      <c r="A612" s="106" t="s">
        <v>539</v>
      </c>
      <c r="B612" s="75">
        <v>1012907</v>
      </c>
      <c r="C612" s="165">
        <f t="shared" si="1073"/>
        <v>84408.92</v>
      </c>
      <c r="D612" s="38">
        <v>0.22789999999999999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>
        <v>0.37740000000000001</v>
      </c>
      <c r="U612" s="38"/>
      <c r="V612" s="38"/>
      <c r="W612" s="38"/>
      <c r="X612" s="38">
        <v>0.37940000000000002</v>
      </c>
      <c r="Y612" s="38">
        <v>1.5299999999999999E-2</v>
      </c>
      <c r="Z612" s="40"/>
      <c r="AA612" s="40"/>
      <c r="AB612" s="40"/>
      <c r="AC612" s="67"/>
      <c r="AD612" s="55"/>
    </row>
    <row r="613" spans="1:30" s="52" customFormat="1">
      <c r="A613" s="100"/>
      <c r="B613" s="60"/>
      <c r="C613" s="165"/>
      <c r="D613" s="39">
        <f t="shared" ref="D613" si="1092">$C612*D612</f>
        <v>19236.792868</v>
      </c>
      <c r="E613" s="39">
        <f t="shared" ref="E613" si="1093">$C612*E612</f>
        <v>0</v>
      </c>
      <c r="F613" s="39">
        <f t="shared" ref="F613:AB613" si="1094">$C612*F612</f>
        <v>0</v>
      </c>
      <c r="G613" s="39">
        <f t="shared" si="1094"/>
        <v>0</v>
      </c>
      <c r="H613" s="39">
        <f t="shared" si="1094"/>
        <v>0</v>
      </c>
      <c r="I613" s="39">
        <f t="shared" si="1094"/>
        <v>0</v>
      </c>
      <c r="J613" s="39">
        <f t="shared" si="1094"/>
        <v>0</v>
      </c>
      <c r="K613" s="39">
        <f t="shared" si="1094"/>
        <v>0</v>
      </c>
      <c r="L613" s="39">
        <f t="shared" si="1094"/>
        <v>0</v>
      </c>
      <c r="M613" s="39">
        <f t="shared" si="1094"/>
        <v>0</v>
      </c>
      <c r="N613" s="39">
        <f t="shared" si="1094"/>
        <v>0</v>
      </c>
      <c r="O613" s="39">
        <f t="shared" si="1094"/>
        <v>0</v>
      </c>
      <c r="P613" s="39">
        <f t="shared" si="1094"/>
        <v>0</v>
      </c>
      <c r="Q613" s="39">
        <f t="shared" si="1094"/>
        <v>0</v>
      </c>
      <c r="R613" s="39">
        <f t="shared" si="1094"/>
        <v>0</v>
      </c>
      <c r="S613" s="39">
        <f t="shared" si="1094"/>
        <v>0</v>
      </c>
      <c r="T613" s="39">
        <f t="shared" si="1094"/>
        <v>31855.926407999999</v>
      </c>
      <c r="U613" s="39">
        <f t="shared" si="1094"/>
        <v>0</v>
      </c>
      <c r="V613" s="39">
        <f t="shared" si="1094"/>
        <v>0</v>
      </c>
      <c r="W613" s="39">
        <f t="shared" si="1094"/>
        <v>0</v>
      </c>
      <c r="X613" s="39">
        <f t="shared" si="1094"/>
        <v>32024.744247999999</v>
      </c>
      <c r="Y613" s="39">
        <f t="shared" si="1094"/>
        <v>1291.4564759999998</v>
      </c>
      <c r="Z613" s="39">
        <f t="shared" si="1094"/>
        <v>0</v>
      </c>
      <c r="AA613" s="39">
        <f t="shared" si="1094"/>
        <v>0</v>
      </c>
      <c r="AB613" s="39">
        <f t="shared" si="1094"/>
        <v>0</v>
      </c>
      <c r="AC613" s="67"/>
      <c r="AD613" s="55"/>
    </row>
    <row r="614" spans="1:30" s="52" customFormat="1">
      <c r="A614" s="106" t="s">
        <v>540</v>
      </c>
      <c r="B614" s="75">
        <v>8358903</v>
      </c>
      <c r="C614" s="165">
        <f t="shared" si="1073"/>
        <v>696575.25</v>
      </c>
      <c r="D614" s="38">
        <v>6.0999999999999999E-2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0.124</v>
      </c>
      <c r="T614" s="38"/>
      <c r="U614" s="38"/>
      <c r="V614" s="38"/>
      <c r="W614" s="38"/>
      <c r="X614" s="38">
        <v>0.78339999999999999</v>
      </c>
      <c r="Y614" s="38">
        <v>3.1600000000000003E-2</v>
      </c>
      <c r="Z614" s="40"/>
      <c r="AA614" s="40"/>
      <c r="AB614" s="40"/>
      <c r="AC614" s="67"/>
      <c r="AD614" s="55"/>
    </row>
    <row r="615" spans="1:30" s="52" customFormat="1">
      <c r="A615" s="100"/>
      <c r="B615" s="60"/>
      <c r="C615" s="165"/>
      <c r="D615" s="39">
        <f t="shared" ref="D615" si="1095">$C614*D614</f>
        <v>42491.090250000001</v>
      </c>
      <c r="E615" s="39">
        <f t="shared" ref="E615" si="1096">$C614*E614</f>
        <v>0</v>
      </c>
      <c r="F615" s="39">
        <f t="shared" ref="F615:AB615" si="1097">$C614*F614</f>
        <v>0</v>
      </c>
      <c r="G615" s="39">
        <f t="shared" si="1097"/>
        <v>0</v>
      </c>
      <c r="H615" s="39">
        <f t="shared" si="1097"/>
        <v>0</v>
      </c>
      <c r="I615" s="39">
        <f t="shared" si="1097"/>
        <v>0</v>
      </c>
      <c r="J615" s="39">
        <f t="shared" si="1097"/>
        <v>0</v>
      </c>
      <c r="K615" s="39">
        <f t="shared" si="1097"/>
        <v>0</v>
      </c>
      <c r="L615" s="39">
        <f t="shared" si="1097"/>
        <v>0</v>
      </c>
      <c r="M615" s="39">
        <f t="shared" si="1097"/>
        <v>0</v>
      </c>
      <c r="N615" s="39">
        <f t="shared" si="1097"/>
        <v>0</v>
      </c>
      <c r="O615" s="39">
        <f t="shared" si="1097"/>
        <v>0</v>
      </c>
      <c r="P615" s="39">
        <f t="shared" si="1097"/>
        <v>0</v>
      </c>
      <c r="Q615" s="39">
        <f t="shared" si="1097"/>
        <v>0</v>
      </c>
      <c r="R615" s="39">
        <f t="shared" si="1097"/>
        <v>0</v>
      </c>
      <c r="S615" s="39">
        <f t="shared" si="1097"/>
        <v>86375.331000000006</v>
      </c>
      <c r="T615" s="39">
        <f t="shared" si="1097"/>
        <v>0</v>
      </c>
      <c r="U615" s="39">
        <f t="shared" si="1097"/>
        <v>0</v>
      </c>
      <c r="V615" s="39">
        <f t="shared" si="1097"/>
        <v>0</v>
      </c>
      <c r="W615" s="39">
        <f t="shared" si="1097"/>
        <v>0</v>
      </c>
      <c r="X615" s="39">
        <f t="shared" si="1097"/>
        <v>545697.05085</v>
      </c>
      <c r="Y615" s="39">
        <f t="shared" si="1097"/>
        <v>22011.777900000001</v>
      </c>
      <c r="Z615" s="39">
        <f t="shared" si="1097"/>
        <v>0</v>
      </c>
      <c r="AA615" s="39">
        <f t="shared" si="1097"/>
        <v>0</v>
      </c>
      <c r="AB615" s="39">
        <f t="shared" si="1097"/>
        <v>0</v>
      </c>
      <c r="AC615" s="67"/>
      <c r="AD615" s="55"/>
    </row>
    <row r="616" spans="1:30" s="52" customFormat="1">
      <c r="A616" s="106" t="s">
        <v>541</v>
      </c>
      <c r="B616" s="75"/>
      <c r="C616" s="165">
        <f t="shared" si="1073"/>
        <v>0</v>
      </c>
      <c r="D616" s="38">
        <v>0.29270000000000002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0.62290000000000001</v>
      </c>
      <c r="T616" s="38"/>
      <c r="U616" s="38"/>
      <c r="V616" s="38"/>
      <c r="W616" s="38"/>
      <c r="X616" s="38">
        <v>8.1100000000000005E-2</v>
      </c>
      <c r="Y616" s="38">
        <v>3.3E-3</v>
      </c>
      <c r="Z616" s="40"/>
      <c r="AA616" s="40"/>
      <c r="AB616" s="40"/>
      <c r="AC616" s="67"/>
      <c r="AD616" s="55"/>
    </row>
    <row r="617" spans="1:30" s="52" customFormat="1">
      <c r="A617" s="100"/>
      <c r="B617" s="60"/>
      <c r="C617" s="165"/>
      <c r="D617" s="39">
        <f t="shared" ref="D617" si="1098">$C616*D616</f>
        <v>0</v>
      </c>
      <c r="E617" s="39">
        <f t="shared" ref="E617" si="1099">$C616*E616</f>
        <v>0</v>
      </c>
      <c r="F617" s="39">
        <f t="shared" ref="F617:AB617" si="1100">$C616*F616</f>
        <v>0</v>
      </c>
      <c r="G617" s="39">
        <f t="shared" si="1100"/>
        <v>0</v>
      </c>
      <c r="H617" s="39">
        <f t="shared" si="1100"/>
        <v>0</v>
      </c>
      <c r="I617" s="39">
        <f t="shared" si="1100"/>
        <v>0</v>
      </c>
      <c r="J617" s="39">
        <f t="shared" si="1100"/>
        <v>0</v>
      </c>
      <c r="K617" s="39">
        <f t="shared" si="1100"/>
        <v>0</v>
      </c>
      <c r="L617" s="39">
        <f t="shared" si="1100"/>
        <v>0</v>
      </c>
      <c r="M617" s="39">
        <f t="shared" si="1100"/>
        <v>0</v>
      </c>
      <c r="N617" s="39">
        <f t="shared" si="1100"/>
        <v>0</v>
      </c>
      <c r="O617" s="39">
        <f t="shared" si="1100"/>
        <v>0</v>
      </c>
      <c r="P617" s="39">
        <f t="shared" si="1100"/>
        <v>0</v>
      </c>
      <c r="Q617" s="39">
        <f t="shared" si="1100"/>
        <v>0</v>
      </c>
      <c r="R617" s="39">
        <f t="shared" si="1100"/>
        <v>0</v>
      </c>
      <c r="S617" s="39">
        <f t="shared" si="1100"/>
        <v>0</v>
      </c>
      <c r="T617" s="39">
        <f t="shared" si="1100"/>
        <v>0</v>
      </c>
      <c r="U617" s="39">
        <f t="shared" si="1100"/>
        <v>0</v>
      </c>
      <c r="V617" s="39">
        <f t="shared" si="1100"/>
        <v>0</v>
      </c>
      <c r="W617" s="39">
        <f t="shared" si="1100"/>
        <v>0</v>
      </c>
      <c r="X617" s="39">
        <f t="shared" si="1100"/>
        <v>0</v>
      </c>
      <c r="Y617" s="39">
        <f t="shared" si="1100"/>
        <v>0</v>
      </c>
      <c r="Z617" s="39">
        <f t="shared" si="1100"/>
        <v>0</v>
      </c>
      <c r="AA617" s="39">
        <f t="shared" si="1100"/>
        <v>0</v>
      </c>
      <c r="AB617" s="39">
        <f t="shared" si="1100"/>
        <v>0</v>
      </c>
      <c r="AC617" s="67"/>
      <c r="AD617" s="55"/>
    </row>
    <row r="618" spans="1:30" s="52" customFormat="1">
      <c r="A618" s="106" t="s">
        <v>542</v>
      </c>
      <c r="B618" s="75"/>
      <c r="C618" s="165">
        <f t="shared" si="1073"/>
        <v>0</v>
      </c>
      <c r="D618" s="38">
        <v>0.1895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0.31030000000000002</v>
      </c>
      <c r="T618" s="38"/>
      <c r="U618" s="38"/>
      <c r="V618" s="38"/>
      <c r="W618" s="38"/>
      <c r="X618" s="38">
        <v>0.48080000000000001</v>
      </c>
      <c r="Y618" s="38">
        <v>1.9400000000000001E-2</v>
      </c>
      <c r="Z618" s="40"/>
      <c r="AA618" s="40"/>
      <c r="AB618" s="40"/>
      <c r="AC618" s="67"/>
      <c r="AD618" s="55"/>
    </row>
    <row r="619" spans="1:30" s="52" customFormat="1">
      <c r="A619" s="100"/>
      <c r="B619" s="60"/>
      <c r="C619" s="165"/>
      <c r="D619" s="39">
        <f t="shared" ref="D619" si="1101">$C618*D618</f>
        <v>0</v>
      </c>
      <c r="E619" s="39">
        <f t="shared" ref="E619" si="1102">$C618*E618</f>
        <v>0</v>
      </c>
      <c r="F619" s="39">
        <f t="shared" ref="F619:AB619" si="1103">$C618*F618</f>
        <v>0</v>
      </c>
      <c r="G619" s="39">
        <f t="shared" si="1103"/>
        <v>0</v>
      </c>
      <c r="H619" s="39">
        <f t="shared" si="1103"/>
        <v>0</v>
      </c>
      <c r="I619" s="39">
        <f t="shared" si="1103"/>
        <v>0</v>
      </c>
      <c r="J619" s="39">
        <f t="shared" si="1103"/>
        <v>0</v>
      </c>
      <c r="K619" s="39">
        <f t="shared" si="1103"/>
        <v>0</v>
      </c>
      <c r="L619" s="39">
        <f t="shared" si="1103"/>
        <v>0</v>
      </c>
      <c r="M619" s="39">
        <f t="shared" si="1103"/>
        <v>0</v>
      </c>
      <c r="N619" s="39">
        <f t="shared" si="1103"/>
        <v>0</v>
      </c>
      <c r="O619" s="39">
        <f t="shared" si="1103"/>
        <v>0</v>
      </c>
      <c r="P619" s="39">
        <f t="shared" si="1103"/>
        <v>0</v>
      </c>
      <c r="Q619" s="39">
        <f t="shared" si="1103"/>
        <v>0</v>
      </c>
      <c r="R619" s="39">
        <f t="shared" si="1103"/>
        <v>0</v>
      </c>
      <c r="S619" s="39">
        <f t="shared" si="1103"/>
        <v>0</v>
      </c>
      <c r="T619" s="39">
        <f t="shared" si="1103"/>
        <v>0</v>
      </c>
      <c r="U619" s="39">
        <f t="shared" si="1103"/>
        <v>0</v>
      </c>
      <c r="V619" s="39">
        <f t="shared" si="1103"/>
        <v>0</v>
      </c>
      <c r="W619" s="39">
        <f t="shared" si="1103"/>
        <v>0</v>
      </c>
      <c r="X619" s="39">
        <f t="shared" si="1103"/>
        <v>0</v>
      </c>
      <c r="Y619" s="39">
        <f t="shared" si="1103"/>
        <v>0</v>
      </c>
      <c r="Z619" s="39">
        <f t="shared" si="1103"/>
        <v>0</v>
      </c>
      <c r="AA619" s="39">
        <f t="shared" si="1103"/>
        <v>0</v>
      </c>
      <c r="AB619" s="39">
        <f t="shared" si="1103"/>
        <v>0</v>
      </c>
      <c r="AC619" s="67"/>
      <c r="AD619" s="55"/>
    </row>
    <row r="620" spans="1:30" s="52" customFormat="1">
      <c r="A620" s="106" t="s">
        <v>543</v>
      </c>
      <c r="B620" s="75">
        <v>4114428</v>
      </c>
      <c r="C620" s="165">
        <f t="shared" si="1073"/>
        <v>342869</v>
      </c>
      <c r="D620" s="38">
        <v>1.6299999999999999E-2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0.1207</v>
      </c>
      <c r="T620" s="38"/>
      <c r="U620" s="38"/>
      <c r="V620" s="38"/>
      <c r="W620" s="38"/>
      <c r="X620" s="38">
        <v>0.82950000000000002</v>
      </c>
      <c r="Y620" s="38">
        <v>3.3500000000000002E-2</v>
      </c>
      <c r="Z620" s="40"/>
      <c r="AA620" s="40"/>
      <c r="AB620" s="40"/>
      <c r="AC620" s="67"/>
      <c r="AD620" s="55"/>
    </row>
    <row r="621" spans="1:30" s="52" customFormat="1">
      <c r="A621" s="100"/>
      <c r="B621" s="60"/>
      <c r="C621" s="165"/>
      <c r="D621" s="39">
        <f t="shared" ref="D621" si="1104">$C620*D620</f>
        <v>5588.7646999999997</v>
      </c>
      <c r="E621" s="39">
        <f t="shared" ref="E621" si="1105">$C620*E620</f>
        <v>0</v>
      </c>
      <c r="F621" s="39">
        <f t="shared" ref="F621:AB621" si="1106">$C620*F620</f>
        <v>0</v>
      </c>
      <c r="G621" s="39">
        <f t="shared" si="1106"/>
        <v>0</v>
      </c>
      <c r="H621" s="39">
        <f t="shared" si="1106"/>
        <v>0</v>
      </c>
      <c r="I621" s="39">
        <f t="shared" si="1106"/>
        <v>0</v>
      </c>
      <c r="J621" s="39">
        <f t="shared" si="1106"/>
        <v>0</v>
      </c>
      <c r="K621" s="39">
        <f t="shared" si="1106"/>
        <v>0</v>
      </c>
      <c r="L621" s="39">
        <f t="shared" si="1106"/>
        <v>0</v>
      </c>
      <c r="M621" s="39">
        <f t="shared" si="1106"/>
        <v>0</v>
      </c>
      <c r="N621" s="39">
        <f t="shared" si="1106"/>
        <v>0</v>
      </c>
      <c r="O621" s="39">
        <f t="shared" si="1106"/>
        <v>0</v>
      </c>
      <c r="P621" s="39">
        <f t="shared" si="1106"/>
        <v>0</v>
      </c>
      <c r="Q621" s="39">
        <f t="shared" si="1106"/>
        <v>0</v>
      </c>
      <c r="R621" s="39">
        <f t="shared" si="1106"/>
        <v>0</v>
      </c>
      <c r="S621" s="39">
        <f t="shared" si="1106"/>
        <v>41384.2883</v>
      </c>
      <c r="T621" s="39">
        <f t="shared" si="1106"/>
        <v>0</v>
      </c>
      <c r="U621" s="39">
        <f t="shared" si="1106"/>
        <v>0</v>
      </c>
      <c r="V621" s="39">
        <f t="shared" si="1106"/>
        <v>0</v>
      </c>
      <c r="W621" s="39">
        <f t="shared" si="1106"/>
        <v>0</v>
      </c>
      <c r="X621" s="39">
        <f t="shared" si="1106"/>
        <v>284409.83549999999</v>
      </c>
      <c r="Y621" s="39">
        <f t="shared" si="1106"/>
        <v>11486.111500000001</v>
      </c>
      <c r="Z621" s="39">
        <f t="shared" si="1106"/>
        <v>0</v>
      </c>
      <c r="AA621" s="39">
        <f t="shared" si="1106"/>
        <v>0</v>
      </c>
      <c r="AB621" s="39">
        <f t="shared" si="1106"/>
        <v>0</v>
      </c>
      <c r="AC621" s="67"/>
      <c r="AD621" s="55"/>
    </row>
    <row r="622" spans="1:30" s="52" customFormat="1">
      <c r="A622" s="106" t="s">
        <v>544</v>
      </c>
      <c r="B622" s="75">
        <v>1393449</v>
      </c>
      <c r="C622" s="165">
        <f t="shared" si="1073"/>
        <v>116120.75</v>
      </c>
      <c r="D622" s="38">
        <v>5.3E-3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9.7299999999999998E-2</v>
      </c>
      <c r="T622" s="38"/>
      <c r="U622" s="38"/>
      <c r="V622" s="38"/>
      <c r="W622" s="38"/>
      <c r="X622" s="38">
        <v>0.86260000000000003</v>
      </c>
      <c r="Y622" s="38">
        <v>3.4799999999999998E-2</v>
      </c>
      <c r="Z622" s="40"/>
      <c r="AA622" s="40"/>
      <c r="AB622" s="40"/>
      <c r="AC622" s="67"/>
      <c r="AD622" s="55"/>
    </row>
    <row r="623" spans="1:30" s="52" customFormat="1">
      <c r="A623" s="100"/>
      <c r="B623" s="60"/>
      <c r="C623" s="165"/>
      <c r="D623" s="39">
        <f t="shared" ref="D623" si="1107">$C622*D622</f>
        <v>615.439975</v>
      </c>
      <c r="E623" s="39">
        <f t="shared" ref="E623" si="1108">$C622*E622</f>
        <v>0</v>
      </c>
      <c r="F623" s="39">
        <f t="shared" ref="F623:AB623" si="1109">$C622*F622</f>
        <v>0</v>
      </c>
      <c r="G623" s="39">
        <f t="shared" si="1109"/>
        <v>0</v>
      </c>
      <c r="H623" s="39">
        <f t="shared" si="1109"/>
        <v>0</v>
      </c>
      <c r="I623" s="39">
        <f t="shared" si="1109"/>
        <v>0</v>
      </c>
      <c r="J623" s="39">
        <f t="shared" si="1109"/>
        <v>0</v>
      </c>
      <c r="K623" s="39">
        <f t="shared" si="1109"/>
        <v>0</v>
      </c>
      <c r="L623" s="39">
        <f t="shared" si="1109"/>
        <v>0</v>
      </c>
      <c r="M623" s="39">
        <f t="shared" si="1109"/>
        <v>0</v>
      </c>
      <c r="N623" s="39">
        <f t="shared" si="1109"/>
        <v>0</v>
      </c>
      <c r="O623" s="39">
        <f t="shared" si="1109"/>
        <v>0</v>
      </c>
      <c r="P623" s="39">
        <f t="shared" si="1109"/>
        <v>0</v>
      </c>
      <c r="Q623" s="39">
        <f t="shared" si="1109"/>
        <v>0</v>
      </c>
      <c r="R623" s="39">
        <f t="shared" si="1109"/>
        <v>0</v>
      </c>
      <c r="S623" s="39">
        <f t="shared" si="1109"/>
        <v>11298.548975</v>
      </c>
      <c r="T623" s="39">
        <f t="shared" si="1109"/>
        <v>0</v>
      </c>
      <c r="U623" s="39">
        <f t="shared" si="1109"/>
        <v>0</v>
      </c>
      <c r="V623" s="39">
        <f t="shared" si="1109"/>
        <v>0</v>
      </c>
      <c r="W623" s="39">
        <f t="shared" si="1109"/>
        <v>0</v>
      </c>
      <c r="X623" s="39">
        <f t="shared" si="1109"/>
        <v>100165.75895</v>
      </c>
      <c r="Y623" s="39">
        <f t="shared" si="1109"/>
        <v>4041.0020999999997</v>
      </c>
      <c r="Z623" s="39">
        <f t="shared" si="1109"/>
        <v>0</v>
      </c>
      <c r="AA623" s="39">
        <f t="shared" si="1109"/>
        <v>0</v>
      </c>
      <c r="AB623" s="39">
        <f t="shared" si="1109"/>
        <v>0</v>
      </c>
      <c r="AC623" s="67"/>
      <c r="AD623" s="55"/>
    </row>
    <row r="624" spans="1:30" s="52" customFormat="1">
      <c r="A624" s="106" t="s">
        <v>545</v>
      </c>
      <c r="B624" s="75">
        <v>1067061</v>
      </c>
      <c r="C624" s="165">
        <f t="shared" si="1073"/>
        <v>88921.75</v>
      </c>
      <c r="D624" s="38">
        <v>3.5999999999999999E-3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9.06E-2</v>
      </c>
      <c r="T624" s="38"/>
      <c r="U624" s="38"/>
      <c r="V624" s="38"/>
      <c r="W624" s="38"/>
      <c r="X624" s="38">
        <v>0.87070000000000003</v>
      </c>
      <c r="Y624" s="38">
        <v>3.5099999999999999E-2</v>
      </c>
      <c r="Z624" s="40"/>
      <c r="AA624" s="40"/>
      <c r="AB624" s="40"/>
      <c r="AC624" s="67"/>
      <c r="AD624" s="55"/>
    </row>
    <row r="625" spans="1:30" s="52" customFormat="1">
      <c r="A625" s="100"/>
      <c r="B625" s="60"/>
      <c r="C625" s="165"/>
      <c r="D625" s="39">
        <f t="shared" ref="D625" si="1110">$C624*D624</f>
        <v>320.11829999999998</v>
      </c>
      <c r="E625" s="39">
        <f t="shared" ref="E625" si="1111">$C624*E624</f>
        <v>0</v>
      </c>
      <c r="F625" s="39">
        <f t="shared" ref="F625:AB625" si="1112">$C624*F624</f>
        <v>0</v>
      </c>
      <c r="G625" s="39">
        <f t="shared" si="1112"/>
        <v>0</v>
      </c>
      <c r="H625" s="39">
        <f t="shared" si="1112"/>
        <v>0</v>
      </c>
      <c r="I625" s="39">
        <f t="shared" si="1112"/>
        <v>0</v>
      </c>
      <c r="J625" s="39">
        <f t="shared" si="1112"/>
        <v>0</v>
      </c>
      <c r="K625" s="39">
        <f t="shared" si="1112"/>
        <v>0</v>
      </c>
      <c r="L625" s="39">
        <f t="shared" si="1112"/>
        <v>0</v>
      </c>
      <c r="M625" s="39">
        <f t="shared" si="1112"/>
        <v>0</v>
      </c>
      <c r="N625" s="39">
        <f t="shared" si="1112"/>
        <v>0</v>
      </c>
      <c r="O625" s="39">
        <f t="shared" si="1112"/>
        <v>0</v>
      </c>
      <c r="P625" s="39">
        <f t="shared" si="1112"/>
        <v>0</v>
      </c>
      <c r="Q625" s="39">
        <f t="shared" si="1112"/>
        <v>0</v>
      </c>
      <c r="R625" s="39">
        <f t="shared" si="1112"/>
        <v>0</v>
      </c>
      <c r="S625" s="39">
        <f t="shared" si="1112"/>
        <v>8056.3105500000001</v>
      </c>
      <c r="T625" s="39">
        <f t="shared" si="1112"/>
        <v>0</v>
      </c>
      <c r="U625" s="39">
        <f t="shared" si="1112"/>
        <v>0</v>
      </c>
      <c r="V625" s="39">
        <f t="shared" si="1112"/>
        <v>0</v>
      </c>
      <c r="W625" s="39">
        <f t="shared" si="1112"/>
        <v>0</v>
      </c>
      <c r="X625" s="39">
        <f t="shared" si="1112"/>
        <v>77424.167725000007</v>
      </c>
      <c r="Y625" s="39">
        <f t="shared" si="1112"/>
        <v>3121.153425</v>
      </c>
      <c r="Z625" s="39">
        <f t="shared" si="1112"/>
        <v>0</v>
      </c>
      <c r="AA625" s="39">
        <f t="shared" si="1112"/>
        <v>0</v>
      </c>
      <c r="AB625" s="39">
        <f t="shared" si="1112"/>
        <v>0</v>
      </c>
      <c r="AC625" s="67"/>
      <c r="AD625" s="55"/>
    </row>
    <row r="626" spans="1:30" s="52" customFormat="1">
      <c r="A626" s="106" t="s">
        <v>546</v>
      </c>
      <c r="B626" s="75">
        <v>4164601</v>
      </c>
      <c r="C626" s="165">
        <f t="shared" si="1073"/>
        <v>347050.08</v>
      </c>
      <c r="D626" s="38">
        <v>8.0000000000000004E-4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7.7700000000000005E-2</v>
      </c>
      <c r="T626" s="38"/>
      <c r="U626" s="38"/>
      <c r="V626" s="38"/>
      <c r="W626" s="38"/>
      <c r="X626" s="38">
        <v>0.88580000000000003</v>
      </c>
      <c r="Y626" s="38">
        <v>3.5700000000000003E-2</v>
      </c>
      <c r="Z626" s="40"/>
      <c r="AA626" s="40"/>
      <c r="AB626" s="40"/>
      <c r="AC626" s="67"/>
      <c r="AD626" s="55"/>
    </row>
    <row r="627" spans="1:30" s="52" customFormat="1">
      <c r="A627" s="100"/>
      <c r="B627" s="60"/>
      <c r="C627" s="165"/>
      <c r="D627" s="39">
        <f t="shared" ref="D627" si="1113">$C626*D626</f>
        <v>277.64006400000005</v>
      </c>
      <c r="E627" s="39">
        <f t="shared" ref="E627" si="1114">$C626*E626</f>
        <v>0</v>
      </c>
      <c r="F627" s="39">
        <f t="shared" ref="F627:AB627" si="1115">$C626*F626</f>
        <v>0</v>
      </c>
      <c r="G627" s="39">
        <f t="shared" si="1115"/>
        <v>0</v>
      </c>
      <c r="H627" s="39">
        <f t="shared" si="1115"/>
        <v>0</v>
      </c>
      <c r="I627" s="39">
        <f t="shared" si="1115"/>
        <v>0</v>
      </c>
      <c r="J627" s="39">
        <f t="shared" si="1115"/>
        <v>0</v>
      </c>
      <c r="K627" s="39">
        <f t="shared" si="1115"/>
        <v>0</v>
      </c>
      <c r="L627" s="39">
        <f t="shared" si="1115"/>
        <v>0</v>
      </c>
      <c r="M627" s="39">
        <f t="shared" si="1115"/>
        <v>0</v>
      </c>
      <c r="N627" s="39">
        <f t="shared" si="1115"/>
        <v>0</v>
      </c>
      <c r="O627" s="39">
        <f t="shared" si="1115"/>
        <v>0</v>
      </c>
      <c r="P627" s="39">
        <f t="shared" si="1115"/>
        <v>0</v>
      </c>
      <c r="Q627" s="39">
        <f t="shared" si="1115"/>
        <v>0</v>
      </c>
      <c r="R627" s="39">
        <f t="shared" si="1115"/>
        <v>0</v>
      </c>
      <c r="S627" s="39">
        <f t="shared" si="1115"/>
        <v>26965.791216000001</v>
      </c>
      <c r="T627" s="39">
        <f t="shared" si="1115"/>
        <v>0</v>
      </c>
      <c r="U627" s="39">
        <f t="shared" si="1115"/>
        <v>0</v>
      </c>
      <c r="V627" s="39">
        <f t="shared" si="1115"/>
        <v>0</v>
      </c>
      <c r="W627" s="39">
        <f t="shared" si="1115"/>
        <v>0</v>
      </c>
      <c r="X627" s="39">
        <f t="shared" si="1115"/>
        <v>307416.96086400002</v>
      </c>
      <c r="Y627" s="39">
        <f t="shared" si="1115"/>
        <v>12389.687856000002</v>
      </c>
      <c r="Z627" s="39">
        <f t="shared" si="1115"/>
        <v>0</v>
      </c>
      <c r="AA627" s="39">
        <f t="shared" si="1115"/>
        <v>0</v>
      </c>
      <c r="AB627" s="39">
        <f t="shared" si="1115"/>
        <v>0</v>
      </c>
      <c r="AC627" s="67"/>
      <c r="AD627" s="55"/>
    </row>
    <row r="628" spans="1:30" s="52" customFormat="1">
      <c r="A628" s="106" t="s">
        <v>547</v>
      </c>
      <c r="B628" s="75">
        <v>4411168</v>
      </c>
      <c r="C628" s="165">
        <f t="shared" si="1073"/>
        <v>367597.33</v>
      </c>
      <c r="D628" s="38">
        <v>1E-4</v>
      </c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6.4500000000000002E-2</v>
      </c>
      <c r="T628" s="38"/>
      <c r="U628" s="38"/>
      <c r="V628" s="38"/>
      <c r="W628" s="38"/>
      <c r="X628" s="38">
        <v>0.89910000000000001</v>
      </c>
      <c r="Y628" s="38">
        <v>3.6299999999999999E-2</v>
      </c>
      <c r="Z628" s="40"/>
      <c r="AA628" s="40"/>
      <c r="AB628" s="40"/>
      <c r="AC628" s="67"/>
      <c r="AD628" s="55"/>
    </row>
    <row r="629" spans="1:30" s="52" customFormat="1">
      <c r="A629" s="100"/>
      <c r="B629" s="60"/>
      <c r="C629" s="165"/>
      <c r="D629" s="39">
        <f t="shared" ref="D629" si="1116">$C628*D628</f>
        <v>36.759733000000004</v>
      </c>
      <c r="E629" s="39">
        <f t="shared" ref="E629" si="1117">$C628*E628</f>
        <v>0</v>
      </c>
      <c r="F629" s="39">
        <f t="shared" ref="F629:AB629" si="1118">$C628*F628</f>
        <v>0</v>
      </c>
      <c r="G629" s="39">
        <f t="shared" si="1118"/>
        <v>0</v>
      </c>
      <c r="H629" s="39">
        <f t="shared" si="1118"/>
        <v>0</v>
      </c>
      <c r="I629" s="39">
        <f t="shared" si="1118"/>
        <v>0</v>
      </c>
      <c r="J629" s="39">
        <f t="shared" si="1118"/>
        <v>0</v>
      </c>
      <c r="K629" s="39">
        <f t="shared" si="1118"/>
        <v>0</v>
      </c>
      <c r="L629" s="39">
        <f t="shared" si="1118"/>
        <v>0</v>
      </c>
      <c r="M629" s="39">
        <f t="shared" si="1118"/>
        <v>0</v>
      </c>
      <c r="N629" s="39">
        <f t="shared" si="1118"/>
        <v>0</v>
      </c>
      <c r="O629" s="39">
        <f t="shared" si="1118"/>
        <v>0</v>
      </c>
      <c r="P629" s="39">
        <f t="shared" si="1118"/>
        <v>0</v>
      </c>
      <c r="Q629" s="39">
        <f t="shared" si="1118"/>
        <v>0</v>
      </c>
      <c r="R629" s="39">
        <f t="shared" si="1118"/>
        <v>0</v>
      </c>
      <c r="S629" s="39">
        <f t="shared" si="1118"/>
        <v>23710.027785000002</v>
      </c>
      <c r="T629" s="39">
        <f t="shared" si="1118"/>
        <v>0</v>
      </c>
      <c r="U629" s="39">
        <f t="shared" si="1118"/>
        <v>0</v>
      </c>
      <c r="V629" s="39">
        <f t="shared" si="1118"/>
        <v>0</v>
      </c>
      <c r="W629" s="39">
        <f t="shared" si="1118"/>
        <v>0</v>
      </c>
      <c r="X629" s="39">
        <f t="shared" si="1118"/>
        <v>330506.759403</v>
      </c>
      <c r="Y629" s="39">
        <f t="shared" si="1118"/>
        <v>13343.783079000001</v>
      </c>
      <c r="Z629" s="39">
        <f t="shared" si="1118"/>
        <v>0</v>
      </c>
      <c r="AA629" s="39">
        <f t="shared" si="1118"/>
        <v>0</v>
      </c>
      <c r="AB629" s="39">
        <f t="shared" si="1118"/>
        <v>0</v>
      </c>
      <c r="AC629" s="67"/>
      <c r="AD629" s="55"/>
    </row>
    <row r="630" spans="1:30" s="52" customFormat="1">
      <c r="A630" s="106" t="s">
        <v>548</v>
      </c>
      <c r="B630" s="75">
        <v>4209725</v>
      </c>
      <c r="C630" s="165">
        <f t="shared" si="1073"/>
        <v>350810.42</v>
      </c>
      <c r="D630" s="38">
        <v>2.3900000000000001E-2</v>
      </c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>
        <v>0.14080000000000001</v>
      </c>
      <c r="T630" s="38"/>
      <c r="U630" s="38"/>
      <c r="V630" s="38"/>
      <c r="W630" s="38"/>
      <c r="X630" s="38">
        <v>0.80289999999999995</v>
      </c>
      <c r="Y630" s="38">
        <v>3.2399999999999998E-2</v>
      </c>
      <c r="Z630" s="40"/>
      <c r="AA630" s="40"/>
      <c r="AB630" s="40"/>
      <c r="AC630" s="67"/>
      <c r="AD630" s="55"/>
    </row>
    <row r="631" spans="1:30" s="52" customFormat="1">
      <c r="A631" s="100"/>
      <c r="B631" s="60"/>
      <c r="C631" s="165"/>
      <c r="D631" s="39">
        <f t="shared" ref="D631" si="1119">$C630*D630</f>
        <v>8384.3690380000007</v>
      </c>
      <c r="E631" s="39">
        <f t="shared" ref="E631" si="1120">$C630*E630</f>
        <v>0</v>
      </c>
      <c r="F631" s="39">
        <f t="shared" ref="F631:AB631" si="1121">$C630*F630</f>
        <v>0</v>
      </c>
      <c r="G631" s="39">
        <f t="shared" si="1121"/>
        <v>0</v>
      </c>
      <c r="H631" s="39">
        <f t="shared" si="1121"/>
        <v>0</v>
      </c>
      <c r="I631" s="39">
        <f t="shared" si="1121"/>
        <v>0</v>
      </c>
      <c r="J631" s="39">
        <f t="shared" si="1121"/>
        <v>0</v>
      </c>
      <c r="K631" s="39">
        <f t="shared" si="1121"/>
        <v>0</v>
      </c>
      <c r="L631" s="39">
        <f t="shared" si="1121"/>
        <v>0</v>
      </c>
      <c r="M631" s="39">
        <f t="shared" si="1121"/>
        <v>0</v>
      </c>
      <c r="N631" s="39">
        <f t="shared" si="1121"/>
        <v>0</v>
      </c>
      <c r="O631" s="39">
        <f t="shared" si="1121"/>
        <v>0</v>
      </c>
      <c r="P631" s="39">
        <f t="shared" si="1121"/>
        <v>0</v>
      </c>
      <c r="Q631" s="39">
        <f t="shared" si="1121"/>
        <v>0</v>
      </c>
      <c r="R631" s="39">
        <f t="shared" si="1121"/>
        <v>0</v>
      </c>
      <c r="S631" s="39">
        <f t="shared" si="1121"/>
        <v>49394.107135999999</v>
      </c>
      <c r="T631" s="39">
        <f t="shared" si="1121"/>
        <v>0</v>
      </c>
      <c r="U631" s="39">
        <f t="shared" si="1121"/>
        <v>0</v>
      </c>
      <c r="V631" s="39">
        <f t="shared" si="1121"/>
        <v>0</v>
      </c>
      <c r="W631" s="39">
        <f t="shared" si="1121"/>
        <v>0</v>
      </c>
      <c r="X631" s="39">
        <f t="shared" si="1121"/>
        <v>281665.68621799996</v>
      </c>
      <c r="Y631" s="39">
        <f t="shared" si="1121"/>
        <v>11366.257607999998</v>
      </c>
      <c r="Z631" s="39">
        <f t="shared" si="1121"/>
        <v>0</v>
      </c>
      <c r="AA631" s="39">
        <f t="shared" si="1121"/>
        <v>0</v>
      </c>
      <c r="AB631" s="39">
        <f t="shared" si="1121"/>
        <v>0</v>
      </c>
      <c r="AC631" s="67"/>
      <c r="AD631" s="55"/>
    </row>
    <row r="632" spans="1:30" s="52" customFormat="1">
      <c r="A632" s="106" t="s">
        <v>549</v>
      </c>
      <c r="B632" s="75">
        <v>1461838</v>
      </c>
      <c r="C632" s="165">
        <f t="shared" si="1073"/>
        <v>121819.83</v>
      </c>
      <c r="D632" s="38">
        <v>7.9000000000000008E-3</v>
      </c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>
        <v>0.1084</v>
      </c>
      <c r="T632" s="38"/>
      <c r="U632" s="38"/>
      <c r="V632" s="38"/>
      <c r="W632" s="38"/>
      <c r="X632" s="38">
        <v>0.84940000000000004</v>
      </c>
      <c r="Y632" s="38">
        <v>3.4299999999999997E-2</v>
      </c>
      <c r="Z632" s="40"/>
      <c r="AA632" s="40"/>
      <c r="AB632" s="40"/>
      <c r="AC632" s="67"/>
      <c r="AD632" s="55"/>
    </row>
    <row r="633" spans="1:30" s="52" customFormat="1">
      <c r="A633" s="100"/>
      <c r="B633" s="60"/>
      <c r="C633" s="165"/>
      <c r="D633" s="39">
        <f t="shared" ref="D633" si="1122">$C632*D632</f>
        <v>962.37665700000014</v>
      </c>
      <c r="E633" s="39">
        <f t="shared" ref="E633" si="1123">$C632*E632</f>
        <v>0</v>
      </c>
      <c r="F633" s="39">
        <f t="shared" ref="F633:AB633" si="1124">$C632*F632</f>
        <v>0</v>
      </c>
      <c r="G633" s="39">
        <f t="shared" si="1124"/>
        <v>0</v>
      </c>
      <c r="H633" s="39">
        <f t="shared" si="1124"/>
        <v>0</v>
      </c>
      <c r="I633" s="39">
        <f t="shared" si="1124"/>
        <v>0</v>
      </c>
      <c r="J633" s="39">
        <f t="shared" si="1124"/>
        <v>0</v>
      </c>
      <c r="K633" s="39">
        <f t="shared" si="1124"/>
        <v>0</v>
      </c>
      <c r="L633" s="39">
        <f t="shared" si="1124"/>
        <v>0</v>
      </c>
      <c r="M633" s="39">
        <f t="shared" si="1124"/>
        <v>0</v>
      </c>
      <c r="N633" s="39">
        <f t="shared" si="1124"/>
        <v>0</v>
      </c>
      <c r="O633" s="39">
        <f t="shared" si="1124"/>
        <v>0</v>
      </c>
      <c r="P633" s="39">
        <f t="shared" si="1124"/>
        <v>0</v>
      </c>
      <c r="Q633" s="39">
        <f t="shared" si="1124"/>
        <v>0</v>
      </c>
      <c r="R633" s="39">
        <f t="shared" si="1124"/>
        <v>0</v>
      </c>
      <c r="S633" s="39">
        <f t="shared" si="1124"/>
        <v>13205.269571999999</v>
      </c>
      <c r="T633" s="39">
        <f t="shared" si="1124"/>
        <v>0</v>
      </c>
      <c r="U633" s="39">
        <f t="shared" si="1124"/>
        <v>0</v>
      </c>
      <c r="V633" s="39">
        <f t="shared" si="1124"/>
        <v>0</v>
      </c>
      <c r="W633" s="39">
        <f t="shared" si="1124"/>
        <v>0</v>
      </c>
      <c r="X633" s="39">
        <f t="shared" si="1124"/>
        <v>103473.76360200001</v>
      </c>
      <c r="Y633" s="39">
        <f t="shared" si="1124"/>
        <v>4178.420169</v>
      </c>
      <c r="Z633" s="39">
        <f t="shared" si="1124"/>
        <v>0</v>
      </c>
      <c r="AA633" s="39">
        <f t="shared" si="1124"/>
        <v>0</v>
      </c>
      <c r="AB633" s="39">
        <f t="shared" si="1124"/>
        <v>0</v>
      </c>
      <c r="AC633" s="67"/>
      <c r="AD633" s="55"/>
    </row>
    <row r="634" spans="1:30" s="52" customFormat="1">
      <c r="A634" s="106" t="s">
        <v>550</v>
      </c>
      <c r="B634" s="75">
        <v>1067061</v>
      </c>
      <c r="C634" s="165">
        <f t="shared" si="1073"/>
        <v>88921.75</v>
      </c>
      <c r="D634" s="38">
        <v>7.9000000000000008E-3</v>
      </c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>
        <v>0.1084</v>
      </c>
      <c r="T634" s="38"/>
      <c r="U634" s="38"/>
      <c r="V634" s="38"/>
      <c r="W634" s="38"/>
      <c r="X634" s="38">
        <v>0.84940000000000004</v>
      </c>
      <c r="Y634" s="38">
        <v>3.4299999999999997E-2</v>
      </c>
      <c r="Z634" s="40"/>
      <c r="AA634" s="40"/>
      <c r="AB634" s="40"/>
      <c r="AC634" s="67"/>
      <c r="AD634" s="55"/>
    </row>
    <row r="635" spans="1:30" s="52" customFormat="1">
      <c r="A635" s="100"/>
      <c r="B635" s="60"/>
      <c r="C635" s="165"/>
      <c r="D635" s="39">
        <f t="shared" ref="D635" si="1125">$C634*D634</f>
        <v>702.48182500000007</v>
      </c>
      <c r="E635" s="39">
        <f t="shared" ref="E635" si="1126">$C634*E634</f>
        <v>0</v>
      </c>
      <c r="F635" s="39">
        <f t="shared" ref="F635:AB635" si="1127">$C634*F634</f>
        <v>0</v>
      </c>
      <c r="G635" s="39">
        <f t="shared" si="1127"/>
        <v>0</v>
      </c>
      <c r="H635" s="39">
        <f t="shared" si="1127"/>
        <v>0</v>
      </c>
      <c r="I635" s="39">
        <f t="shared" si="1127"/>
        <v>0</v>
      </c>
      <c r="J635" s="39">
        <f t="shared" si="1127"/>
        <v>0</v>
      </c>
      <c r="K635" s="39">
        <f t="shared" si="1127"/>
        <v>0</v>
      </c>
      <c r="L635" s="39">
        <f t="shared" si="1127"/>
        <v>0</v>
      </c>
      <c r="M635" s="39">
        <f t="shared" si="1127"/>
        <v>0</v>
      </c>
      <c r="N635" s="39">
        <f t="shared" si="1127"/>
        <v>0</v>
      </c>
      <c r="O635" s="39">
        <f t="shared" si="1127"/>
        <v>0</v>
      </c>
      <c r="P635" s="39">
        <f t="shared" si="1127"/>
        <v>0</v>
      </c>
      <c r="Q635" s="39">
        <f t="shared" si="1127"/>
        <v>0</v>
      </c>
      <c r="R635" s="39">
        <f t="shared" si="1127"/>
        <v>0</v>
      </c>
      <c r="S635" s="39">
        <f t="shared" si="1127"/>
        <v>9639.1176999999989</v>
      </c>
      <c r="T635" s="39">
        <f t="shared" si="1127"/>
        <v>0</v>
      </c>
      <c r="U635" s="39">
        <f t="shared" si="1127"/>
        <v>0</v>
      </c>
      <c r="V635" s="39">
        <f t="shared" si="1127"/>
        <v>0</v>
      </c>
      <c r="W635" s="39">
        <f t="shared" si="1127"/>
        <v>0</v>
      </c>
      <c r="X635" s="39">
        <f t="shared" si="1127"/>
        <v>75530.134449999998</v>
      </c>
      <c r="Y635" s="39">
        <f t="shared" si="1127"/>
        <v>3050.0160249999999</v>
      </c>
      <c r="Z635" s="39">
        <f t="shared" si="1127"/>
        <v>0</v>
      </c>
      <c r="AA635" s="39">
        <f t="shared" si="1127"/>
        <v>0</v>
      </c>
      <c r="AB635" s="39">
        <f t="shared" si="1127"/>
        <v>0</v>
      </c>
      <c r="AC635" s="67"/>
      <c r="AD635" s="55"/>
    </row>
    <row r="636" spans="1:30" s="52" customFormat="1">
      <c r="A636" s="106" t="s">
        <v>551</v>
      </c>
      <c r="B636" s="75">
        <v>371932</v>
      </c>
      <c r="C636" s="165">
        <f t="shared" si="1073"/>
        <v>30994.33</v>
      </c>
      <c r="D636" s="38">
        <v>1.9E-3</v>
      </c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>
        <v>8.7499999999999994E-2</v>
      </c>
      <c r="T636" s="38"/>
      <c r="U636" s="38"/>
      <c r="V636" s="38"/>
      <c r="W636" s="38"/>
      <c r="X636" s="38">
        <v>0.87529999999999997</v>
      </c>
      <c r="Y636" s="38">
        <v>3.5299999999999998E-2</v>
      </c>
      <c r="Z636" s="40"/>
      <c r="AA636" s="40"/>
      <c r="AB636" s="40"/>
      <c r="AC636" s="67"/>
      <c r="AD636" s="55"/>
    </row>
    <row r="637" spans="1:30" s="52" customFormat="1">
      <c r="A637" s="100"/>
      <c r="B637" s="60"/>
      <c r="C637" s="165"/>
      <c r="D637" s="39">
        <f t="shared" ref="D637" si="1128">$C636*D636</f>
        <v>58.889227000000005</v>
      </c>
      <c r="E637" s="39">
        <f t="shared" ref="E637" si="1129">$C636*E636</f>
        <v>0</v>
      </c>
      <c r="F637" s="39">
        <f t="shared" ref="F637:AB637" si="1130">$C636*F636</f>
        <v>0</v>
      </c>
      <c r="G637" s="39">
        <f t="shared" si="1130"/>
        <v>0</v>
      </c>
      <c r="H637" s="39">
        <f t="shared" si="1130"/>
        <v>0</v>
      </c>
      <c r="I637" s="39">
        <f t="shared" si="1130"/>
        <v>0</v>
      </c>
      <c r="J637" s="39">
        <f t="shared" si="1130"/>
        <v>0</v>
      </c>
      <c r="K637" s="39">
        <f t="shared" si="1130"/>
        <v>0</v>
      </c>
      <c r="L637" s="39">
        <f t="shared" si="1130"/>
        <v>0</v>
      </c>
      <c r="M637" s="39">
        <f t="shared" si="1130"/>
        <v>0</v>
      </c>
      <c r="N637" s="39">
        <f t="shared" si="1130"/>
        <v>0</v>
      </c>
      <c r="O637" s="39">
        <f t="shared" si="1130"/>
        <v>0</v>
      </c>
      <c r="P637" s="39">
        <f t="shared" si="1130"/>
        <v>0</v>
      </c>
      <c r="Q637" s="39">
        <f t="shared" si="1130"/>
        <v>0</v>
      </c>
      <c r="R637" s="39">
        <f t="shared" si="1130"/>
        <v>0</v>
      </c>
      <c r="S637" s="39">
        <f t="shared" si="1130"/>
        <v>2712.0038749999999</v>
      </c>
      <c r="T637" s="39">
        <f t="shared" si="1130"/>
        <v>0</v>
      </c>
      <c r="U637" s="39">
        <f t="shared" si="1130"/>
        <v>0</v>
      </c>
      <c r="V637" s="39">
        <f t="shared" si="1130"/>
        <v>0</v>
      </c>
      <c r="W637" s="39">
        <f t="shared" si="1130"/>
        <v>0</v>
      </c>
      <c r="X637" s="39">
        <f t="shared" si="1130"/>
        <v>27129.337049000002</v>
      </c>
      <c r="Y637" s="39">
        <f t="shared" si="1130"/>
        <v>1094.0998489999999</v>
      </c>
      <c r="Z637" s="39">
        <f t="shared" si="1130"/>
        <v>0</v>
      </c>
      <c r="AA637" s="39">
        <f t="shared" si="1130"/>
        <v>0</v>
      </c>
      <c r="AB637" s="39">
        <f t="shared" si="1130"/>
        <v>0</v>
      </c>
      <c r="AC637" s="67"/>
      <c r="AD637" s="55"/>
    </row>
    <row r="638" spans="1:30" s="52" customFormat="1">
      <c r="A638" s="106" t="s">
        <v>552</v>
      </c>
      <c r="B638" s="75">
        <v>3801128</v>
      </c>
      <c r="C638" s="165">
        <f t="shared" si="1073"/>
        <v>316760.67</v>
      </c>
      <c r="D638" s="38">
        <v>8.9999999999999998E-4</v>
      </c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>
        <v>7.8200000000000006E-2</v>
      </c>
      <c r="T638" s="38"/>
      <c r="U638" s="38"/>
      <c r="V638" s="38"/>
      <c r="W638" s="38"/>
      <c r="X638" s="38">
        <v>0.88519999999999999</v>
      </c>
      <c r="Y638" s="38">
        <v>3.5700000000000003E-2</v>
      </c>
      <c r="Z638" s="40"/>
      <c r="AA638" s="40"/>
      <c r="AB638" s="40"/>
      <c r="AC638" s="67"/>
      <c r="AD638" s="55"/>
    </row>
    <row r="639" spans="1:30" s="52" customFormat="1">
      <c r="A639" s="100"/>
      <c r="B639" s="60"/>
      <c r="C639" s="165"/>
      <c r="D639" s="39">
        <f t="shared" ref="D639" si="1131">$C638*D638</f>
        <v>285.08460299999996</v>
      </c>
      <c r="E639" s="39">
        <f t="shared" ref="E639" si="1132">$C638*E638</f>
        <v>0</v>
      </c>
      <c r="F639" s="39">
        <f t="shared" ref="F639:AB639" si="1133">$C638*F638</f>
        <v>0</v>
      </c>
      <c r="G639" s="39">
        <f t="shared" si="1133"/>
        <v>0</v>
      </c>
      <c r="H639" s="39">
        <f t="shared" si="1133"/>
        <v>0</v>
      </c>
      <c r="I639" s="39">
        <f t="shared" si="1133"/>
        <v>0</v>
      </c>
      <c r="J639" s="39">
        <f t="shared" si="1133"/>
        <v>0</v>
      </c>
      <c r="K639" s="39">
        <f t="shared" si="1133"/>
        <v>0</v>
      </c>
      <c r="L639" s="39">
        <f t="shared" si="1133"/>
        <v>0</v>
      </c>
      <c r="M639" s="39">
        <f t="shared" si="1133"/>
        <v>0</v>
      </c>
      <c r="N639" s="39">
        <f t="shared" si="1133"/>
        <v>0</v>
      </c>
      <c r="O639" s="39">
        <f t="shared" si="1133"/>
        <v>0</v>
      </c>
      <c r="P639" s="39">
        <f t="shared" si="1133"/>
        <v>0</v>
      </c>
      <c r="Q639" s="39">
        <f t="shared" si="1133"/>
        <v>0</v>
      </c>
      <c r="R639" s="39">
        <f t="shared" si="1133"/>
        <v>0</v>
      </c>
      <c r="S639" s="39">
        <f t="shared" si="1133"/>
        <v>24770.684394</v>
      </c>
      <c r="T639" s="39">
        <f t="shared" si="1133"/>
        <v>0</v>
      </c>
      <c r="U639" s="39">
        <f t="shared" si="1133"/>
        <v>0</v>
      </c>
      <c r="V639" s="39">
        <f t="shared" si="1133"/>
        <v>0</v>
      </c>
      <c r="W639" s="39">
        <f t="shared" si="1133"/>
        <v>0</v>
      </c>
      <c r="X639" s="39">
        <f t="shared" si="1133"/>
        <v>280396.54508399998</v>
      </c>
      <c r="Y639" s="39">
        <f t="shared" si="1133"/>
        <v>11308.355919</v>
      </c>
      <c r="Z639" s="39">
        <f t="shared" si="1133"/>
        <v>0</v>
      </c>
      <c r="AA639" s="39">
        <f t="shared" si="1133"/>
        <v>0</v>
      </c>
      <c r="AB639" s="39">
        <f t="shared" si="1133"/>
        <v>0</v>
      </c>
      <c r="AC639" s="67"/>
      <c r="AD639" s="55"/>
    </row>
    <row r="640" spans="1:30" s="52" customFormat="1">
      <c r="A640" s="106" t="s">
        <v>553</v>
      </c>
      <c r="B640" s="75">
        <v>4309027</v>
      </c>
      <c r="C640" s="165">
        <f t="shared" si="1073"/>
        <v>359085.58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6.08E-2</v>
      </c>
      <c r="T640" s="38"/>
      <c r="U640" s="38"/>
      <c r="V640" s="38"/>
      <c r="W640" s="38"/>
      <c r="X640" s="38">
        <v>0.90280000000000005</v>
      </c>
      <c r="Y640" s="38">
        <v>3.6400000000000002E-2</v>
      </c>
      <c r="Z640" s="40"/>
      <c r="AA640" s="40"/>
      <c r="AB640" s="40"/>
      <c r="AC640" s="67"/>
      <c r="AD640" s="55"/>
    </row>
    <row r="641" spans="1:30" s="52" customFormat="1">
      <c r="A641" s="100"/>
      <c r="B641" s="60"/>
      <c r="C641" s="165"/>
      <c r="D641" s="39">
        <f t="shared" ref="D641" si="1134">$C640*D640</f>
        <v>0</v>
      </c>
      <c r="E641" s="39">
        <f t="shared" ref="E641" si="1135">$C640*E640</f>
        <v>0</v>
      </c>
      <c r="F641" s="39">
        <f t="shared" ref="F641:AB641" si="1136">$C640*F640</f>
        <v>0</v>
      </c>
      <c r="G641" s="39">
        <f t="shared" si="1136"/>
        <v>0</v>
      </c>
      <c r="H641" s="39">
        <f t="shared" si="1136"/>
        <v>0</v>
      </c>
      <c r="I641" s="39">
        <f t="shared" si="1136"/>
        <v>0</v>
      </c>
      <c r="J641" s="39">
        <f t="shared" si="1136"/>
        <v>0</v>
      </c>
      <c r="K641" s="39">
        <f t="shared" si="1136"/>
        <v>0</v>
      </c>
      <c r="L641" s="39">
        <f t="shared" si="1136"/>
        <v>0</v>
      </c>
      <c r="M641" s="39">
        <f t="shared" si="1136"/>
        <v>0</v>
      </c>
      <c r="N641" s="39">
        <f t="shared" si="1136"/>
        <v>0</v>
      </c>
      <c r="O641" s="39">
        <f t="shared" si="1136"/>
        <v>0</v>
      </c>
      <c r="P641" s="39">
        <f t="shared" si="1136"/>
        <v>0</v>
      </c>
      <c r="Q641" s="39">
        <f t="shared" si="1136"/>
        <v>0</v>
      </c>
      <c r="R641" s="39">
        <f t="shared" si="1136"/>
        <v>0</v>
      </c>
      <c r="S641" s="39">
        <f t="shared" si="1136"/>
        <v>21832.403264</v>
      </c>
      <c r="T641" s="39">
        <f t="shared" si="1136"/>
        <v>0</v>
      </c>
      <c r="U641" s="39">
        <f t="shared" si="1136"/>
        <v>0</v>
      </c>
      <c r="V641" s="39">
        <f t="shared" si="1136"/>
        <v>0</v>
      </c>
      <c r="W641" s="39">
        <f t="shared" si="1136"/>
        <v>0</v>
      </c>
      <c r="X641" s="39">
        <f t="shared" si="1136"/>
        <v>324182.46162400005</v>
      </c>
      <c r="Y641" s="39">
        <f t="shared" si="1136"/>
        <v>13070.715112000002</v>
      </c>
      <c r="Z641" s="39">
        <f t="shared" si="1136"/>
        <v>0</v>
      </c>
      <c r="AA641" s="39">
        <f t="shared" si="1136"/>
        <v>0</v>
      </c>
      <c r="AB641" s="39">
        <f t="shared" si="1136"/>
        <v>0</v>
      </c>
      <c r="AC641" s="67"/>
      <c r="AD641" s="55"/>
    </row>
    <row r="642" spans="1:30" s="52" customFormat="1">
      <c r="A642" s="106" t="s">
        <v>554</v>
      </c>
      <c r="B642" s="75">
        <v>1745185</v>
      </c>
      <c r="C642" s="165">
        <f t="shared" si="1073"/>
        <v>145432.07999999999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>
        <v>0.9677</v>
      </c>
      <c r="Y642" s="38"/>
      <c r="Z642" s="40">
        <v>3.2300000000000002E-2</v>
      </c>
      <c r="AA642" s="40"/>
      <c r="AB642" s="40"/>
      <c r="AC642" s="67"/>
      <c r="AD642" s="55"/>
    </row>
    <row r="643" spans="1:30" s="52" customFormat="1">
      <c r="A643" s="100"/>
      <c r="B643" s="60"/>
      <c r="C643" s="165"/>
      <c r="D643" s="39">
        <f t="shared" ref="D643" si="1137">$C642*D642</f>
        <v>0</v>
      </c>
      <c r="E643" s="39">
        <f t="shared" ref="E643" si="1138">$C642*E642</f>
        <v>0</v>
      </c>
      <c r="F643" s="39">
        <f t="shared" ref="F643:AB643" si="1139">$C642*F642</f>
        <v>0</v>
      </c>
      <c r="G643" s="39">
        <f t="shared" si="1139"/>
        <v>0</v>
      </c>
      <c r="H643" s="39">
        <f t="shared" si="1139"/>
        <v>0</v>
      </c>
      <c r="I643" s="39">
        <f t="shared" si="1139"/>
        <v>0</v>
      </c>
      <c r="J643" s="39">
        <f t="shared" si="1139"/>
        <v>0</v>
      </c>
      <c r="K643" s="39">
        <f t="shared" si="1139"/>
        <v>0</v>
      </c>
      <c r="L643" s="39">
        <f t="shared" si="1139"/>
        <v>0</v>
      </c>
      <c r="M643" s="39">
        <f t="shared" si="1139"/>
        <v>0</v>
      </c>
      <c r="N643" s="39">
        <f t="shared" si="1139"/>
        <v>0</v>
      </c>
      <c r="O643" s="39">
        <f t="shared" si="1139"/>
        <v>0</v>
      </c>
      <c r="P643" s="39">
        <f t="shared" si="1139"/>
        <v>0</v>
      </c>
      <c r="Q643" s="39">
        <f t="shared" si="1139"/>
        <v>0</v>
      </c>
      <c r="R643" s="39">
        <f t="shared" si="1139"/>
        <v>0</v>
      </c>
      <c r="S643" s="39">
        <f t="shared" si="1139"/>
        <v>0</v>
      </c>
      <c r="T643" s="39">
        <f t="shared" si="1139"/>
        <v>0</v>
      </c>
      <c r="U643" s="39">
        <f t="shared" si="1139"/>
        <v>0</v>
      </c>
      <c r="V643" s="39">
        <f t="shared" si="1139"/>
        <v>0</v>
      </c>
      <c r="W643" s="39">
        <f t="shared" si="1139"/>
        <v>0</v>
      </c>
      <c r="X643" s="39">
        <f t="shared" si="1139"/>
        <v>140734.62381599998</v>
      </c>
      <c r="Y643" s="39">
        <f t="shared" si="1139"/>
        <v>0</v>
      </c>
      <c r="Z643" s="39">
        <f t="shared" si="1139"/>
        <v>4697.4561839999997</v>
      </c>
      <c r="AA643" s="39">
        <f t="shared" si="1139"/>
        <v>0</v>
      </c>
      <c r="AB643" s="39">
        <f t="shared" si="1139"/>
        <v>0</v>
      </c>
      <c r="AC643" s="67"/>
      <c r="AD643" s="55"/>
    </row>
    <row r="644" spans="1:30" s="52" customFormat="1">
      <c r="A644" s="106" t="s">
        <v>568</v>
      </c>
      <c r="B644" s="75">
        <v>16183176</v>
      </c>
      <c r="C644" s="165">
        <f t="shared" si="1073"/>
        <v>1348598</v>
      </c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>
        <v>0.96120000000000005</v>
      </c>
      <c r="Y644" s="38">
        <v>3.8800000000000001E-2</v>
      </c>
      <c r="Z644" s="40"/>
      <c r="AA644" s="40"/>
      <c r="AB644" s="40"/>
      <c r="AC644" s="67"/>
      <c r="AD644" s="55"/>
    </row>
    <row r="645" spans="1:30" s="52" customFormat="1">
      <c r="A645" s="100"/>
      <c r="B645" s="60"/>
      <c r="C645" s="165"/>
      <c r="D645" s="39">
        <f t="shared" ref="D645" si="1140">$C644*D644</f>
        <v>0</v>
      </c>
      <c r="E645" s="39">
        <f t="shared" ref="E645" si="1141">$C644*E644</f>
        <v>0</v>
      </c>
      <c r="F645" s="39">
        <f t="shared" ref="F645:AB645" si="1142">$C644*F644</f>
        <v>0</v>
      </c>
      <c r="G645" s="39">
        <f t="shared" si="1142"/>
        <v>0</v>
      </c>
      <c r="H645" s="39">
        <f t="shared" si="1142"/>
        <v>0</v>
      </c>
      <c r="I645" s="39">
        <f t="shared" si="1142"/>
        <v>0</v>
      </c>
      <c r="J645" s="39">
        <f t="shared" si="1142"/>
        <v>0</v>
      </c>
      <c r="K645" s="39">
        <f t="shared" si="1142"/>
        <v>0</v>
      </c>
      <c r="L645" s="39">
        <f t="shared" si="1142"/>
        <v>0</v>
      </c>
      <c r="M645" s="39">
        <f t="shared" si="1142"/>
        <v>0</v>
      </c>
      <c r="N645" s="39">
        <f t="shared" si="1142"/>
        <v>0</v>
      </c>
      <c r="O645" s="39">
        <f t="shared" si="1142"/>
        <v>0</v>
      </c>
      <c r="P645" s="39">
        <f t="shared" si="1142"/>
        <v>0</v>
      </c>
      <c r="Q645" s="39">
        <f t="shared" si="1142"/>
        <v>0</v>
      </c>
      <c r="R645" s="39">
        <f t="shared" si="1142"/>
        <v>0</v>
      </c>
      <c r="S645" s="39">
        <f t="shared" si="1142"/>
        <v>0</v>
      </c>
      <c r="T645" s="39">
        <f t="shared" si="1142"/>
        <v>0</v>
      </c>
      <c r="U645" s="39">
        <f t="shared" si="1142"/>
        <v>0</v>
      </c>
      <c r="V645" s="39">
        <f t="shared" si="1142"/>
        <v>0</v>
      </c>
      <c r="W645" s="39">
        <f t="shared" si="1142"/>
        <v>0</v>
      </c>
      <c r="X645" s="39">
        <f t="shared" si="1142"/>
        <v>1296272.3976</v>
      </c>
      <c r="Y645" s="39">
        <f t="shared" si="1142"/>
        <v>52325.602400000003</v>
      </c>
      <c r="Z645" s="39">
        <f t="shared" si="1142"/>
        <v>0</v>
      </c>
      <c r="AA645" s="39">
        <f t="shared" si="1142"/>
        <v>0</v>
      </c>
      <c r="AB645" s="39">
        <f t="shared" si="1142"/>
        <v>0</v>
      </c>
      <c r="AC645" s="67"/>
      <c r="AD645" s="55"/>
    </row>
    <row r="646" spans="1:30" s="52" customFormat="1">
      <c r="A646" s="106" t="s">
        <v>569</v>
      </c>
      <c r="B646" s="75">
        <v>12963376</v>
      </c>
      <c r="C646" s="165">
        <f t="shared" si="1073"/>
        <v>1080281.33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>
        <v>0.96120000000000005</v>
      </c>
      <c r="Y646" s="38">
        <v>3.8800000000000001E-2</v>
      </c>
      <c r="Z646" s="40"/>
      <c r="AA646" s="40"/>
      <c r="AB646" s="40"/>
      <c r="AC646" s="67"/>
      <c r="AD646" s="55"/>
    </row>
    <row r="647" spans="1:30" s="52" customFormat="1">
      <c r="A647" s="100"/>
      <c r="B647" s="60"/>
      <c r="C647" s="165"/>
      <c r="D647" s="39">
        <f t="shared" ref="D647" si="1143">$C646*D646</f>
        <v>0</v>
      </c>
      <c r="E647" s="39">
        <f t="shared" ref="E647" si="1144">$C646*E646</f>
        <v>0</v>
      </c>
      <c r="F647" s="39">
        <f t="shared" ref="F647:AB647" si="1145">$C646*F646</f>
        <v>0</v>
      </c>
      <c r="G647" s="39">
        <f t="shared" si="1145"/>
        <v>0</v>
      </c>
      <c r="H647" s="39">
        <f t="shared" si="1145"/>
        <v>0</v>
      </c>
      <c r="I647" s="39">
        <f t="shared" si="1145"/>
        <v>0</v>
      </c>
      <c r="J647" s="39">
        <f t="shared" si="1145"/>
        <v>0</v>
      </c>
      <c r="K647" s="39">
        <f t="shared" si="1145"/>
        <v>0</v>
      </c>
      <c r="L647" s="39">
        <f t="shared" si="1145"/>
        <v>0</v>
      </c>
      <c r="M647" s="39">
        <f t="shared" si="1145"/>
        <v>0</v>
      </c>
      <c r="N647" s="39">
        <f t="shared" si="1145"/>
        <v>0</v>
      </c>
      <c r="O647" s="39">
        <f t="shared" si="1145"/>
        <v>0</v>
      </c>
      <c r="P647" s="39">
        <f t="shared" si="1145"/>
        <v>0</v>
      </c>
      <c r="Q647" s="39">
        <f t="shared" si="1145"/>
        <v>0</v>
      </c>
      <c r="R647" s="39">
        <f t="shared" si="1145"/>
        <v>0</v>
      </c>
      <c r="S647" s="39">
        <f t="shared" si="1145"/>
        <v>0</v>
      </c>
      <c r="T647" s="39">
        <f t="shared" si="1145"/>
        <v>0</v>
      </c>
      <c r="U647" s="39">
        <f t="shared" si="1145"/>
        <v>0</v>
      </c>
      <c r="V647" s="39">
        <f t="shared" si="1145"/>
        <v>0</v>
      </c>
      <c r="W647" s="39">
        <f t="shared" si="1145"/>
        <v>0</v>
      </c>
      <c r="X647" s="39">
        <f t="shared" si="1145"/>
        <v>1038366.4143960001</v>
      </c>
      <c r="Y647" s="39">
        <f t="shared" si="1145"/>
        <v>41914.915604000002</v>
      </c>
      <c r="Z647" s="39">
        <f t="shared" si="1145"/>
        <v>0</v>
      </c>
      <c r="AA647" s="39">
        <f t="shared" si="1145"/>
        <v>0</v>
      </c>
      <c r="AB647" s="39">
        <f t="shared" si="1145"/>
        <v>0</v>
      </c>
      <c r="AC647" s="67"/>
      <c r="AD647" s="55"/>
    </row>
    <row r="648" spans="1:30" s="52" customFormat="1">
      <c r="A648" s="106" t="s">
        <v>570</v>
      </c>
      <c r="B648" s="75">
        <v>4372844</v>
      </c>
      <c r="C648" s="165">
        <f t="shared" si="1073"/>
        <v>364403.67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>
        <v>0.96120000000000005</v>
      </c>
      <c r="Y648" s="38">
        <v>3.8800000000000001E-2</v>
      </c>
      <c r="Z648" s="40"/>
      <c r="AA648" s="40"/>
      <c r="AB648" s="40"/>
      <c r="AC648" s="67"/>
      <c r="AD648" s="55"/>
    </row>
    <row r="649" spans="1:30" s="52" customFormat="1">
      <c r="A649" s="100"/>
      <c r="B649" s="60"/>
      <c r="C649" s="165"/>
      <c r="D649" s="39">
        <f t="shared" ref="D649" si="1146">$C648*D648</f>
        <v>0</v>
      </c>
      <c r="E649" s="39">
        <f t="shared" ref="E649" si="1147">$C648*E648</f>
        <v>0</v>
      </c>
      <c r="F649" s="39">
        <f t="shared" ref="F649:AB649" si="1148">$C648*F648</f>
        <v>0</v>
      </c>
      <c r="G649" s="39">
        <f t="shared" si="1148"/>
        <v>0</v>
      </c>
      <c r="H649" s="39">
        <f t="shared" si="1148"/>
        <v>0</v>
      </c>
      <c r="I649" s="39">
        <f t="shared" si="1148"/>
        <v>0</v>
      </c>
      <c r="J649" s="39">
        <f t="shared" si="1148"/>
        <v>0</v>
      </c>
      <c r="K649" s="39">
        <f t="shared" si="1148"/>
        <v>0</v>
      </c>
      <c r="L649" s="39">
        <f t="shared" si="1148"/>
        <v>0</v>
      </c>
      <c r="M649" s="39">
        <f t="shared" si="1148"/>
        <v>0</v>
      </c>
      <c r="N649" s="39">
        <f t="shared" si="1148"/>
        <v>0</v>
      </c>
      <c r="O649" s="39">
        <f t="shared" si="1148"/>
        <v>0</v>
      </c>
      <c r="P649" s="39">
        <f t="shared" si="1148"/>
        <v>0</v>
      </c>
      <c r="Q649" s="39">
        <f t="shared" si="1148"/>
        <v>0</v>
      </c>
      <c r="R649" s="39">
        <f t="shared" si="1148"/>
        <v>0</v>
      </c>
      <c r="S649" s="39">
        <f t="shared" si="1148"/>
        <v>0</v>
      </c>
      <c r="T649" s="39">
        <f t="shared" si="1148"/>
        <v>0</v>
      </c>
      <c r="U649" s="39">
        <f t="shared" si="1148"/>
        <v>0</v>
      </c>
      <c r="V649" s="39">
        <f t="shared" si="1148"/>
        <v>0</v>
      </c>
      <c r="W649" s="39">
        <f t="shared" si="1148"/>
        <v>0</v>
      </c>
      <c r="X649" s="39">
        <f t="shared" si="1148"/>
        <v>350264.80760400003</v>
      </c>
      <c r="Y649" s="39">
        <f t="shared" si="1148"/>
        <v>14138.862396</v>
      </c>
      <c r="Z649" s="39">
        <f t="shared" si="1148"/>
        <v>0</v>
      </c>
      <c r="AA649" s="39">
        <f t="shared" si="1148"/>
        <v>0</v>
      </c>
      <c r="AB649" s="39">
        <f t="shared" si="1148"/>
        <v>0</v>
      </c>
      <c r="AC649" s="67"/>
      <c r="AD649" s="55"/>
    </row>
    <row r="650" spans="1:30" s="52" customFormat="1">
      <c r="A650" s="106" t="s">
        <v>571</v>
      </c>
      <c r="B650" s="75">
        <v>3396305</v>
      </c>
      <c r="C650" s="165">
        <f t="shared" si="1073"/>
        <v>283025.42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>
        <v>0.69930000000000003</v>
      </c>
      <c r="R650" s="38"/>
      <c r="S650" s="38"/>
      <c r="T650" s="38"/>
      <c r="U650" s="38"/>
      <c r="V650" s="38"/>
      <c r="W650" s="38"/>
      <c r="X650" s="38">
        <v>0.28899999999999998</v>
      </c>
      <c r="Y650" s="38">
        <v>1.17E-2</v>
      </c>
      <c r="Z650" s="40"/>
      <c r="AA650" s="40"/>
      <c r="AB650" s="40"/>
      <c r="AC650" s="67"/>
      <c r="AD650" s="55"/>
    </row>
    <row r="651" spans="1:30" s="52" customFormat="1">
      <c r="A651" s="100"/>
      <c r="B651" s="60"/>
      <c r="C651" s="165"/>
      <c r="D651" s="39">
        <f t="shared" ref="D651" si="1149">$C650*D650</f>
        <v>0</v>
      </c>
      <c r="E651" s="39">
        <f t="shared" ref="E651" si="1150">$C650*E650</f>
        <v>0</v>
      </c>
      <c r="F651" s="39">
        <f t="shared" ref="F651:AB651" si="1151">$C650*F650</f>
        <v>0</v>
      </c>
      <c r="G651" s="39">
        <f t="shared" si="1151"/>
        <v>0</v>
      </c>
      <c r="H651" s="39">
        <f t="shared" si="1151"/>
        <v>0</v>
      </c>
      <c r="I651" s="39">
        <f t="shared" si="1151"/>
        <v>0</v>
      </c>
      <c r="J651" s="39">
        <f t="shared" si="1151"/>
        <v>0</v>
      </c>
      <c r="K651" s="39">
        <f t="shared" si="1151"/>
        <v>0</v>
      </c>
      <c r="L651" s="39">
        <f t="shared" si="1151"/>
        <v>0</v>
      </c>
      <c r="M651" s="39">
        <f t="shared" si="1151"/>
        <v>0</v>
      </c>
      <c r="N651" s="39">
        <f t="shared" si="1151"/>
        <v>0</v>
      </c>
      <c r="O651" s="39">
        <f t="shared" si="1151"/>
        <v>0</v>
      </c>
      <c r="P651" s="39">
        <f t="shared" si="1151"/>
        <v>0</v>
      </c>
      <c r="Q651" s="39">
        <f t="shared" si="1151"/>
        <v>197919.676206</v>
      </c>
      <c r="R651" s="39">
        <f t="shared" si="1151"/>
        <v>0</v>
      </c>
      <c r="S651" s="39">
        <f t="shared" si="1151"/>
        <v>0</v>
      </c>
      <c r="T651" s="39">
        <f t="shared" si="1151"/>
        <v>0</v>
      </c>
      <c r="U651" s="39">
        <f t="shared" si="1151"/>
        <v>0</v>
      </c>
      <c r="V651" s="39">
        <f t="shared" si="1151"/>
        <v>0</v>
      </c>
      <c r="W651" s="39">
        <f t="shared" si="1151"/>
        <v>0</v>
      </c>
      <c r="X651" s="39">
        <f t="shared" si="1151"/>
        <v>81794.346379999988</v>
      </c>
      <c r="Y651" s="39">
        <f t="shared" si="1151"/>
        <v>3311.397414</v>
      </c>
      <c r="Z651" s="39">
        <f t="shared" si="1151"/>
        <v>0</v>
      </c>
      <c r="AA651" s="39">
        <f t="shared" si="1151"/>
        <v>0</v>
      </c>
      <c r="AB651" s="39">
        <f t="shared" si="1151"/>
        <v>0</v>
      </c>
      <c r="AC651" s="67"/>
      <c r="AD651" s="55"/>
    </row>
    <row r="652" spans="1:30" s="52" customFormat="1">
      <c r="A652" s="106" t="s">
        <v>572</v>
      </c>
      <c r="B652" s="75">
        <v>6272218</v>
      </c>
      <c r="C652" s="165">
        <f t="shared" si="1073"/>
        <v>522684.83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>
        <v>1.1000000000000001E-3</v>
      </c>
      <c r="T652" s="38">
        <v>0.99750000000000005</v>
      </c>
      <c r="U652" s="38"/>
      <c r="V652" s="38"/>
      <c r="W652" s="38"/>
      <c r="X652" s="38">
        <v>1.2999999999999999E-3</v>
      </c>
      <c r="Y652" s="38">
        <v>1E-4</v>
      </c>
      <c r="Z652" s="40"/>
      <c r="AA652" s="40"/>
      <c r="AB652" s="40"/>
      <c r="AC652" s="67"/>
      <c r="AD652" s="55"/>
    </row>
    <row r="653" spans="1:30" s="52" customFormat="1">
      <c r="A653" s="100"/>
      <c r="B653" s="60"/>
      <c r="C653" s="165"/>
      <c r="D653" s="39">
        <f t="shared" ref="D653" si="1152">$C652*D652</f>
        <v>0</v>
      </c>
      <c r="E653" s="39">
        <f t="shared" ref="E653" si="1153">$C652*E652</f>
        <v>0</v>
      </c>
      <c r="F653" s="39">
        <f t="shared" ref="F653:AB653" si="1154">$C652*F652</f>
        <v>0</v>
      </c>
      <c r="G653" s="39">
        <f t="shared" si="1154"/>
        <v>0</v>
      </c>
      <c r="H653" s="39">
        <f t="shared" si="1154"/>
        <v>0</v>
      </c>
      <c r="I653" s="39">
        <f t="shared" si="1154"/>
        <v>0</v>
      </c>
      <c r="J653" s="39">
        <f t="shared" si="1154"/>
        <v>0</v>
      </c>
      <c r="K653" s="39">
        <f t="shared" si="1154"/>
        <v>0</v>
      </c>
      <c r="L653" s="39">
        <f t="shared" si="1154"/>
        <v>0</v>
      </c>
      <c r="M653" s="39">
        <f t="shared" si="1154"/>
        <v>0</v>
      </c>
      <c r="N653" s="39">
        <f t="shared" si="1154"/>
        <v>0</v>
      </c>
      <c r="O653" s="39">
        <f t="shared" si="1154"/>
        <v>0</v>
      </c>
      <c r="P653" s="39">
        <f t="shared" si="1154"/>
        <v>0</v>
      </c>
      <c r="Q653" s="39">
        <f t="shared" si="1154"/>
        <v>0</v>
      </c>
      <c r="R653" s="39">
        <f t="shared" si="1154"/>
        <v>0</v>
      </c>
      <c r="S653" s="39">
        <f t="shared" si="1154"/>
        <v>574.95331300000009</v>
      </c>
      <c r="T653" s="39">
        <f t="shared" si="1154"/>
        <v>521378.11792500003</v>
      </c>
      <c r="U653" s="39">
        <f t="shared" si="1154"/>
        <v>0</v>
      </c>
      <c r="V653" s="39">
        <f t="shared" si="1154"/>
        <v>0</v>
      </c>
      <c r="W653" s="39">
        <f t="shared" si="1154"/>
        <v>0</v>
      </c>
      <c r="X653" s="39">
        <f t="shared" si="1154"/>
        <v>679.49027899999999</v>
      </c>
      <c r="Y653" s="39">
        <f t="shared" si="1154"/>
        <v>52.268483000000003</v>
      </c>
      <c r="Z653" s="39">
        <f t="shared" si="1154"/>
        <v>0</v>
      </c>
      <c r="AA653" s="39">
        <f t="shared" si="1154"/>
        <v>0</v>
      </c>
      <c r="AB653" s="39">
        <f t="shared" si="1154"/>
        <v>0</v>
      </c>
      <c r="AC653" s="67"/>
      <c r="AD653" s="55"/>
    </row>
    <row r="654" spans="1:30" s="52" customFormat="1">
      <c r="A654" s="106" t="s">
        <v>612</v>
      </c>
      <c r="B654" s="75">
        <v>10749551</v>
      </c>
      <c r="C654" s="165">
        <f t="shared" si="1073"/>
        <v>895795.92</v>
      </c>
      <c r="D654" s="38">
        <v>0.1482</v>
      </c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>
        <v>4.5100000000000001E-2</v>
      </c>
      <c r="T654" s="38">
        <v>0.76919999999999999</v>
      </c>
      <c r="U654" s="38"/>
      <c r="V654" s="38"/>
      <c r="W654" s="38"/>
      <c r="X654" s="38">
        <v>3.5999999999999997E-2</v>
      </c>
      <c r="Y654" s="38">
        <v>1.5E-3</v>
      </c>
      <c r="Z654" s="40"/>
      <c r="AA654" s="40"/>
      <c r="AB654" s="40"/>
      <c r="AC654" s="67"/>
      <c r="AD654" s="55"/>
    </row>
    <row r="655" spans="1:30" s="52" customFormat="1">
      <c r="A655" s="100"/>
      <c r="B655" s="60"/>
      <c r="C655" s="165"/>
      <c r="D655" s="39">
        <f t="shared" ref="D655" si="1155">$C654*D654</f>
        <v>132756.95534400002</v>
      </c>
      <c r="E655" s="39">
        <f t="shared" ref="E655:AB655" si="1156">$C654*E654</f>
        <v>0</v>
      </c>
      <c r="F655" s="39">
        <f t="shared" si="1156"/>
        <v>0</v>
      </c>
      <c r="G655" s="39">
        <f t="shared" si="1156"/>
        <v>0</v>
      </c>
      <c r="H655" s="39">
        <f t="shared" si="1156"/>
        <v>0</v>
      </c>
      <c r="I655" s="39">
        <f t="shared" si="1156"/>
        <v>0</v>
      </c>
      <c r="J655" s="39">
        <f t="shared" si="1156"/>
        <v>0</v>
      </c>
      <c r="K655" s="39">
        <f t="shared" si="1156"/>
        <v>0</v>
      </c>
      <c r="L655" s="39">
        <f t="shared" si="1156"/>
        <v>0</v>
      </c>
      <c r="M655" s="39">
        <f t="shared" si="1156"/>
        <v>0</v>
      </c>
      <c r="N655" s="39">
        <f t="shared" si="1156"/>
        <v>0</v>
      </c>
      <c r="O655" s="39">
        <f t="shared" si="1156"/>
        <v>0</v>
      </c>
      <c r="P655" s="39">
        <f t="shared" si="1156"/>
        <v>0</v>
      </c>
      <c r="Q655" s="39">
        <f t="shared" si="1156"/>
        <v>0</v>
      </c>
      <c r="R655" s="39">
        <f t="shared" si="1156"/>
        <v>0</v>
      </c>
      <c r="S655" s="39">
        <f t="shared" si="1156"/>
        <v>40400.395992000005</v>
      </c>
      <c r="T655" s="39">
        <f t="shared" si="1156"/>
        <v>689046.22166400007</v>
      </c>
      <c r="U655" s="39">
        <f t="shared" si="1156"/>
        <v>0</v>
      </c>
      <c r="V655" s="39">
        <f t="shared" si="1156"/>
        <v>0</v>
      </c>
      <c r="W655" s="39">
        <f t="shared" si="1156"/>
        <v>0</v>
      </c>
      <c r="X655" s="39">
        <f t="shared" si="1156"/>
        <v>32248.653119999999</v>
      </c>
      <c r="Y655" s="39">
        <f t="shared" si="1156"/>
        <v>1343.69388</v>
      </c>
      <c r="Z655" s="39">
        <f t="shared" si="1156"/>
        <v>0</v>
      </c>
      <c r="AA655" s="39">
        <f t="shared" si="1156"/>
        <v>0</v>
      </c>
      <c r="AB655" s="39">
        <f t="shared" si="1156"/>
        <v>0</v>
      </c>
      <c r="AC655" s="67"/>
      <c r="AD655" s="55"/>
    </row>
    <row r="656" spans="1:30" s="52" customFormat="1" ht="12.6" customHeight="1">
      <c r="A656" s="106" t="s">
        <v>613</v>
      </c>
      <c r="B656" s="75">
        <v>15346945</v>
      </c>
      <c r="C656" s="165">
        <f t="shared" si="1073"/>
        <v>1278912.08</v>
      </c>
      <c r="D656" s="38">
        <v>0.4642</v>
      </c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0.51500000000000001</v>
      </c>
      <c r="Y656" s="38">
        <v>2.0799999999999999E-2</v>
      </c>
      <c r="Z656" s="40"/>
      <c r="AA656" s="40"/>
      <c r="AB656" s="40"/>
      <c r="AC656" s="67"/>
      <c r="AD656" s="55"/>
    </row>
    <row r="657" spans="1:30" s="52" customFormat="1">
      <c r="A657" s="100"/>
      <c r="B657" s="60"/>
      <c r="C657" s="165"/>
      <c r="D657" s="39">
        <f t="shared" ref="D657:S661" si="1157">$C656*D656</f>
        <v>593670.98753600009</v>
      </c>
      <c r="E657" s="39">
        <f t="shared" ref="E657:AB657" si="1158">$C656*E656</f>
        <v>0</v>
      </c>
      <c r="F657" s="39">
        <f t="shared" si="1158"/>
        <v>0</v>
      </c>
      <c r="G657" s="39">
        <f t="shared" si="1158"/>
        <v>0</v>
      </c>
      <c r="H657" s="39">
        <f t="shared" si="1158"/>
        <v>0</v>
      </c>
      <c r="I657" s="39">
        <f t="shared" si="1158"/>
        <v>0</v>
      </c>
      <c r="J657" s="39">
        <f t="shared" si="1158"/>
        <v>0</v>
      </c>
      <c r="K657" s="39">
        <f t="shared" si="1158"/>
        <v>0</v>
      </c>
      <c r="L657" s="39">
        <f t="shared" si="1158"/>
        <v>0</v>
      </c>
      <c r="M657" s="39">
        <f t="shared" si="1158"/>
        <v>0</v>
      </c>
      <c r="N657" s="39">
        <f t="shared" si="1158"/>
        <v>0</v>
      </c>
      <c r="O657" s="39">
        <f t="shared" si="1158"/>
        <v>0</v>
      </c>
      <c r="P657" s="39">
        <f t="shared" si="1158"/>
        <v>0</v>
      </c>
      <c r="Q657" s="39">
        <f t="shared" si="1158"/>
        <v>0</v>
      </c>
      <c r="R657" s="39">
        <f t="shared" si="1158"/>
        <v>0</v>
      </c>
      <c r="S657" s="39">
        <f t="shared" si="1158"/>
        <v>0</v>
      </c>
      <c r="T657" s="39">
        <f t="shared" si="1158"/>
        <v>0</v>
      </c>
      <c r="U657" s="39">
        <f t="shared" si="1158"/>
        <v>0</v>
      </c>
      <c r="V657" s="39">
        <f t="shared" si="1158"/>
        <v>0</v>
      </c>
      <c r="W657" s="39">
        <f t="shared" si="1158"/>
        <v>0</v>
      </c>
      <c r="X657" s="39">
        <f t="shared" si="1158"/>
        <v>658639.72120000003</v>
      </c>
      <c r="Y657" s="39">
        <f t="shared" si="1158"/>
        <v>26601.371264000001</v>
      </c>
      <c r="Z657" s="39">
        <f t="shared" si="1158"/>
        <v>0</v>
      </c>
      <c r="AA657" s="39">
        <f t="shared" si="1158"/>
        <v>0</v>
      </c>
      <c r="AB657" s="39">
        <f t="shared" si="1158"/>
        <v>0</v>
      </c>
      <c r="AC657" s="67"/>
      <c r="AD657" s="55"/>
    </row>
    <row r="658" spans="1:30" s="52" customFormat="1" ht="12.6" customHeight="1">
      <c r="A658" s="106" t="s">
        <v>626</v>
      </c>
      <c r="B658" s="75">
        <v>2291966</v>
      </c>
      <c r="C658" s="165">
        <f t="shared" ref="C658" si="1159">ROUND(B658/12,2)</f>
        <v>190997.17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>
        <v>0.31569999999999998</v>
      </c>
      <c r="R658" s="38"/>
      <c r="S658" s="38">
        <v>5.9400000000000001E-2</v>
      </c>
      <c r="T658" s="38">
        <v>7.1999999999999998E-3</v>
      </c>
      <c r="U658" s="38"/>
      <c r="V658" s="38"/>
      <c r="W658" s="38"/>
      <c r="X658" s="38">
        <v>0.59370000000000001</v>
      </c>
      <c r="Y658" s="38">
        <v>2.4E-2</v>
      </c>
      <c r="Z658" s="40"/>
      <c r="AA658" s="40"/>
      <c r="AB658" s="40"/>
      <c r="AC658" s="67"/>
      <c r="AD658" s="55"/>
    </row>
    <row r="659" spans="1:30" s="52" customFormat="1">
      <c r="A659" s="100"/>
      <c r="B659" s="60"/>
      <c r="C659" s="165"/>
      <c r="D659" s="39">
        <f t="shared" ref="D659:AB659" si="1160">$C658*D658</f>
        <v>0</v>
      </c>
      <c r="E659" s="39">
        <f t="shared" si="1160"/>
        <v>0</v>
      </c>
      <c r="F659" s="39">
        <f t="shared" si="1160"/>
        <v>0</v>
      </c>
      <c r="G659" s="39">
        <f t="shared" si="1160"/>
        <v>0</v>
      </c>
      <c r="H659" s="39">
        <f t="shared" si="1160"/>
        <v>0</v>
      </c>
      <c r="I659" s="39">
        <f t="shared" si="1160"/>
        <v>0</v>
      </c>
      <c r="J659" s="39">
        <f t="shared" si="1160"/>
        <v>0</v>
      </c>
      <c r="K659" s="39">
        <f t="shared" si="1160"/>
        <v>0</v>
      </c>
      <c r="L659" s="39">
        <f t="shared" si="1160"/>
        <v>0</v>
      </c>
      <c r="M659" s="39">
        <f t="shared" si="1160"/>
        <v>0</v>
      </c>
      <c r="N659" s="39">
        <f t="shared" si="1160"/>
        <v>0</v>
      </c>
      <c r="O659" s="39">
        <f t="shared" si="1160"/>
        <v>0</v>
      </c>
      <c r="P659" s="39">
        <f t="shared" si="1160"/>
        <v>0</v>
      </c>
      <c r="Q659" s="39">
        <f t="shared" si="1160"/>
        <v>60297.806569</v>
      </c>
      <c r="R659" s="39">
        <f t="shared" si="1160"/>
        <v>0</v>
      </c>
      <c r="S659" s="39">
        <f t="shared" si="1160"/>
        <v>11345.231898000002</v>
      </c>
      <c r="T659" s="39">
        <f t="shared" si="1160"/>
        <v>1375.1796240000001</v>
      </c>
      <c r="U659" s="39">
        <f t="shared" si="1160"/>
        <v>0</v>
      </c>
      <c r="V659" s="39">
        <f t="shared" si="1160"/>
        <v>0</v>
      </c>
      <c r="W659" s="39">
        <f t="shared" si="1160"/>
        <v>0</v>
      </c>
      <c r="X659" s="39">
        <f t="shared" si="1160"/>
        <v>113395.01982900001</v>
      </c>
      <c r="Y659" s="39">
        <f t="shared" si="1160"/>
        <v>4583.9320800000005</v>
      </c>
      <c r="Z659" s="39">
        <f t="shared" si="1160"/>
        <v>0</v>
      </c>
      <c r="AA659" s="39">
        <f t="shared" si="1160"/>
        <v>0</v>
      </c>
      <c r="AB659" s="39">
        <f t="shared" si="1160"/>
        <v>0</v>
      </c>
      <c r="AC659" s="67"/>
      <c r="AD659" s="55"/>
    </row>
    <row r="660" spans="1:30" s="52" customFormat="1">
      <c r="A660" s="106" t="s">
        <v>627</v>
      </c>
      <c r="B660" s="75">
        <v>697731</v>
      </c>
      <c r="C660" s="165">
        <f t="shared" ref="C660" si="1161">ROUND(B660/12,2)</f>
        <v>58144.25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>
        <v>0.38240000000000002</v>
      </c>
      <c r="R660" s="38"/>
      <c r="S660" s="38">
        <v>5.2400000000000002E-2</v>
      </c>
      <c r="T660" s="38">
        <v>4.8999999999999998E-3</v>
      </c>
      <c r="U660" s="38"/>
      <c r="V660" s="38"/>
      <c r="W660" s="38"/>
      <c r="X660" s="38">
        <v>0.53859999999999997</v>
      </c>
      <c r="Y660" s="38">
        <v>2.1700000000000001E-2</v>
      </c>
      <c r="Z660" s="40"/>
      <c r="AA660" s="40"/>
      <c r="AB660" s="40"/>
      <c r="AC660" s="67"/>
      <c r="AD660" s="55"/>
    </row>
    <row r="661" spans="1:30" s="52" customFormat="1">
      <c r="A661" s="100"/>
      <c r="B661" s="60"/>
      <c r="C661" s="165"/>
      <c r="D661" s="39">
        <f t="shared" si="1157"/>
        <v>0</v>
      </c>
      <c r="E661" s="39">
        <f t="shared" si="1157"/>
        <v>0</v>
      </c>
      <c r="F661" s="39">
        <f t="shared" si="1157"/>
        <v>0</v>
      </c>
      <c r="G661" s="39">
        <f t="shared" si="1157"/>
        <v>0</v>
      </c>
      <c r="H661" s="39">
        <f t="shared" si="1157"/>
        <v>0</v>
      </c>
      <c r="I661" s="39">
        <f t="shared" si="1157"/>
        <v>0</v>
      </c>
      <c r="J661" s="39">
        <f t="shared" si="1157"/>
        <v>0</v>
      </c>
      <c r="K661" s="39">
        <f t="shared" si="1157"/>
        <v>0</v>
      </c>
      <c r="L661" s="39">
        <f t="shared" si="1157"/>
        <v>0</v>
      </c>
      <c r="M661" s="39">
        <f t="shared" si="1157"/>
        <v>0</v>
      </c>
      <c r="N661" s="39">
        <f t="shared" si="1157"/>
        <v>0</v>
      </c>
      <c r="O661" s="39">
        <f t="shared" si="1157"/>
        <v>0</v>
      </c>
      <c r="P661" s="39">
        <f t="shared" si="1157"/>
        <v>0</v>
      </c>
      <c r="Q661" s="39">
        <f t="shared" si="1157"/>
        <v>22234.361199999999</v>
      </c>
      <c r="R661" s="39">
        <f t="shared" si="1157"/>
        <v>0</v>
      </c>
      <c r="S661" s="39">
        <f t="shared" si="1157"/>
        <v>3046.7587000000003</v>
      </c>
      <c r="T661" s="39">
        <f t="shared" ref="T661:AB661" si="1162">$C660*T660</f>
        <v>284.90682499999997</v>
      </c>
      <c r="U661" s="39">
        <f t="shared" si="1162"/>
        <v>0</v>
      </c>
      <c r="V661" s="39">
        <f t="shared" si="1162"/>
        <v>0</v>
      </c>
      <c r="W661" s="39">
        <f t="shared" si="1162"/>
        <v>0</v>
      </c>
      <c r="X661" s="39">
        <f t="shared" si="1162"/>
        <v>31316.493049999997</v>
      </c>
      <c r="Y661" s="39">
        <f t="shared" si="1162"/>
        <v>1261.730225</v>
      </c>
      <c r="Z661" s="39">
        <f t="shared" si="1162"/>
        <v>0</v>
      </c>
      <c r="AA661" s="39">
        <f t="shared" si="1162"/>
        <v>0</v>
      </c>
      <c r="AB661" s="39">
        <f t="shared" si="1162"/>
        <v>0</v>
      </c>
      <c r="AC661" s="67"/>
      <c r="AD661" s="55"/>
    </row>
    <row r="662" spans="1:30" s="52" customFormat="1">
      <c r="A662" s="16" t="s">
        <v>50</v>
      </c>
      <c r="B662" s="9">
        <f>SUM(B470:B660)</f>
        <v>544640159</v>
      </c>
      <c r="C662" s="166">
        <f>SUM(C470:C660)</f>
        <v>45386679.899999991</v>
      </c>
      <c r="D662" s="45">
        <f>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</f>
        <v>1471409.2240310004</v>
      </c>
      <c r="E662" s="45">
        <f>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</f>
        <v>836247.82672800007</v>
      </c>
      <c r="F662" s="45">
        <f>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</f>
        <v>352104.34809600003</v>
      </c>
      <c r="G662" s="45">
        <f>G471+G473+G475+G477+G479+G481+G483+G485+G487+G489+G491+G493+G495+G497+G499+G501+G503+G505+G507+G509+G511+G513+G515+G517+G519+G521+G523+G525+G527+G529+G531+G533+G535+G537+G539+G541+G543+G545+G547+G549+G551+G553+G555+G557+G559+G561+G563+G565+G567+G569+G571+G573+G575+G577+G579+G581+G583+G585+G587+G589+G591+G593+G595+G597+G599+G601+G603+G605+G607+G609+G611+G613+G615+G617+G619+G621+G623+G625+G627+G629+G631+G633+G635+G637+G639+G641+G643+G645+G647+G649+G651+G653+G655+G657+G659+G661</f>
        <v>506544.832284</v>
      </c>
      <c r="H662" s="45">
        <f t="shared" ref="H662:AB662" si="1163">H471+H473+H475+H477+H479+H481+H483+H485+H487+H489+H491+H493+H495+H497+H499+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+H631+H633+H635+H637+H639+H641+H643+H645+H647+H649+H651+H653+H655+H657+H659+H661</f>
        <v>324036.52633800003</v>
      </c>
      <c r="I662" s="45">
        <f t="shared" si="1163"/>
        <v>937291.66650100006</v>
      </c>
      <c r="J662" s="45">
        <f t="shared" si="1163"/>
        <v>136295.11437600001</v>
      </c>
      <c r="K662" s="45">
        <f t="shared" si="1163"/>
        <v>198669.988075</v>
      </c>
      <c r="L662" s="45">
        <f t="shared" si="1163"/>
        <v>104530.97834100001</v>
      </c>
      <c r="M662" s="45">
        <f t="shared" si="1163"/>
        <v>291648.99893499998</v>
      </c>
      <c r="N662" s="45">
        <f t="shared" si="1163"/>
        <v>814241.30497200007</v>
      </c>
      <c r="O662" s="45">
        <f>O471+O473+O475+O477+O479+O481+O483+O485+O487+O489+O491+O493+O495+O497+O499+O501+O503+O505+O507+O509+O511+O513+O515+O517+O519+O521+O523+O525+O527+O529+O531+O533+O535+O537+O539+O541+O543+O545+O547+O549+O551+O553+O555+O557+O559+O561+O563+O565+O567+O569+O571+O573+O575+O577+O579+O581+O583+O585+O587+O589+O591+O593+O595+O597+O599+O601+O603+O605+O607+O609+O611+O613+O615+O617+O619+O621+O623+O625+O627+O629+O631+O633+O635+O637+O639+O641+O643+O645+O647+O649+O651+O653+O655+O657+O659+O661</f>
        <v>115534.23921900002</v>
      </c>
      <c r="P662" s="45">
        <f t="shared" si="1163"/>
        <v>882204.48044399999</v>
      </c>
      <c r="Q662" s="45">
        <f t="shared" si="1163"/>
        <v>3853022.4615889997</v>
      </c>
      <c r="R662" s="45">
        <f t="shared" si="1163"/>
        <v>174975.77416999999</v>
      </c>
      <c r="S662" s="45">
        <f t="shared" si="1163"/>
        <v>753158.23243200011</v>
      </c>
      <c r="T662" s="45">
        <f t="shared" si="1163"/>
        <v>4383108.3830880011</v>
      </c>
      <c r="U662" s="45">
        <f t="shared" si="1163"/>
        <v>301643.172036</v>
      </c>
      <c r="V662" s="45">
        <f>V471+V473+V475+V477+V479+V481+V483+V485+V487+V489+V491+V493+V495+V497+V499+V501+V503+V505+V507+V509+V511+V513+V515+V517+V519+V521+V523+V525+V527+V529+V531+V533+V535+V537+V539+V541+V543+V545+V547+V549+V551+V553+V555+V557+V559+V561+V563+V565+V567+V569+V571+V573+V575+V577+V579+V581+V583+V585+V587+V589+V591+V593+V595+V597+V599+V601+V603+V605+V607+V609+V611+V613+V615+V617+V619+V621+V623+V625+V627+V629+V631+V633+V635+V637+V639+V641+V643+V645+V647+V649+V651+V653+V655+V657+V659+V661</f>
        <v>299583.842282</v>
      </c>
      <c r="W662" s="45">
        <f t="shared" si="1163"/>
        <v>435729.90158499999</v>
      </c>
      <c r="X662" s="45">
        <f t="shared" si="1163"/>
        <v>26985583.855076998</v>
      </c>
      <c r="Y662" s="45">
        <f t="shared" si="1163"/>
        <v>1070520.7296119998</v>
      </c>
      <c r="Z662" s="45">
        <f t="shared" si="1163"/>
        <v>153703.681621</v>
      </c>
      <c r="AA662" s="45">
        <f>AA471+AA473+AA475+AA477+AA479+AA481+AA483+AA485+AA487+AA489+AA491+AA493+AA495+AA497+AA499+AA501+AA503+AA505+AA507+AA509+AA511+AA513+AA515+AA517+AA519+AA521+AA523+AA525+AA527+AA529+AA531+AA533+AA535+AA537+AA539+AA541+AA543+AA545+AA547+AA549+AA551+AA553+AA555+AA557+AA559+AA561+AA563+AA565+AA567+AA569+AA571+AA573+AA575+AA577+AA579+AA581+AA583+AA585+AA587+AA589+AA591+AA593+AA595+AA597+AA599+AA601+AA603+AA605+AA607+AA609+AA611+AA613+AA615+AA617+AA619+AA621+AA623+AA625+AA627+AA629+AA631+AA633+AA635+AA637+AA639+AA641+AA643+AA645+AA647+AA649+AA651+AA653+AA655+AA657+AA659+AA661</f>
        <v>4890.3381679999993</v>
      </c>
      <c r="AB662" s="45">
        <f t="shared" si="1163"/>
        <v>0</v>
      </c>
      <c r="AC662" s="67"/>
      <c r="AD662" s="55"/>
    </row>
    <row r="663" spans="1:30" s="52" customFormat="1">
      <c r="A663" s="34"/>
      <c r="B663" s="22"/>
      <c r="C663" s="167"/>
      <c r="D663" s="41"/>
      <c r="E663" s="22"/>
      <c r="F663" s="22"/>
      <c r="G663" s="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67"/>
      <c r="AD663" s="55"/>
    </row>
    <row r="664" spans="1:30" s="52" customFormat="1">
      <c r="A664" s="34"/>
      <c r="B664" s="22"/>
      <c r="C664" s="167"/>
      <c r="D664" s="22"/>
      <c r="E664" s="22"/>
      <c r="F664" s="22"/>
      <c r="G664" s="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67"/>
      <c r="AD664" s="55"/>
    </row>
    <row r="665" spans="1:30" s="52" customFormat="1" ht="13.8" thickBot="1">
      <c r="A665" s="80" t="s">
        <v>117</v>
      </c>
      <c r="B665" s="127"/>
      <c r="C665" s="159"/>
      <c r="D665" s="127"/>
      <c r="E665" s="1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67"/>
      <c r="AD665" s="55"/>
    </row>
    <row r="666" spans="1:30" s="52" customFormat="1" ht="13.8" thickBot="1">
      <c r="A666" s="113" t="s">
        <v>1</v>
      </c>
      <c r="B666" s="114" t="s">
        <v>2</v>
      </c>
      <c r="C666" s="160" t="s">
        <v>3</v>
      </c>
      <c r="D666" s="222" t="s">
        <v>4</v>
      </c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123"/>
      <c r="AA666" s="123"/>
      <c r="AB666" s="123"/>
      <c r="AC666" s="67"/>
      <c r="AD666" s="55"/>
    </row>
    <row r="667" spans="1:30" s="52" customFormat="1">
      <c r="A667" s="115" t="s">
        <v>5</v>
      </c>
      <c r="B667" s="116" t="s">
        <v>6</v>
      </c>
      <c r="C667" s="161" t="s">
        <v>6</v>
      </c>
      <c r="D667" s="117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9"/>
      <c r="Z667" s="116" t="s">
        <v>7</v>
      </c>
      <c r="AA667" s="116"/>
      <c r="AB667" s="116"/>
      <c r="AC667" s="67"/>
      <c r="AD667" s="55"/>
    </row>
    <row r="668" spans="1:30" s="52" customFormat="1">
      <c r="A668" s="115" t="s">
        <v>8</v>
      </c>
      <c r="B668" s="116" t="s">
        <v>9</v>
      </c>
      <c r="C668" s="161" t="s">
        <v>9</v>
      </c>
      <c r="D668" s="120" t="s">
        <v>10</v>
      </c>
      <c r="E668" s="116" t="s">
        <v>11</v>
      </c>
      <c r="F668" s="116" t="s">
        <v>12</v>
      </c>
      <c r="G668" s="116" t="s">
        <v>13</v>
      </c>
      <c r="H668" s="116" t="s">
        <v>14</v>
      </c>
      <c r="I668" s="116" t="s">
        <v>15</v>
      </c>
      <c r="J668" s="116" t="s">
        <v>16</v>
      </c>
      <c r="K668" s="116" t="s">
        <v>17</v>
      </c>
      <c r="L668" s="116" t="s">
        <v>18</v>
      </c>
      <c r="M668" s="116" t="s">
        <v>19</v>
      </c>
      <c r="N668" s="116" t="s">
        <v>20</v>
      </c>
      <c r="O668" s="116" t="s">
        <v>175</v>
      </c>
      <c r="P668" s="116" t="s">
        <v>21</v>
      </c>
      <c r="Q668" s="116" t="s">
        <v>22</v>
      </c>
      <c r="R668" s="116" t="s">
        <v>23</v>
      </c>
      <c r="S668" s="116" t="s">
        <v>24</v>
      </c>
      <c r="T668" s="116" t="s">
        <v>25</v>
      </c>
      <c r="U668" s="116" t="s">
        <v>26</v>
      </c>
      <c r="V668" s="116" t="s">
        <v>27</v>
      </c>
      <c r="W668" s="116" t="s">
        <v>28</v>
      </c>
      <c r="X668" s="116" t="s">
        <v>29</v>
      </c>
      <c r="Y668" s="116" t="s">
        <v>30</v>
      </c>
      <c r="Z668" s="116" t="s">
        <v>31</v>
      </c>
      <c r="AA668" s="116" t="s">
        <v>493</v>
      </c>
      <c r="AB668" s="116" t="s">
        <v>476</v>
      </c>
      <c r="AC668" s="67"/>
      <c r="AD668" s="55"/>
    </row>
    <row r="669" spans="1:30" s="52" customFormat="1">
      <c r="A669" s="115"/>
      <c r="B669" s="116"/>
      <c r="C669" s="161" t="s">
        <v>638</v>
      </c>
      <c r="D669" s="121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67"/>
      <c r="AD669" s="55"/>
    </row>
    <row r="670" spans="1:30" s="53" customFormat="1" ht="13.35" customHeight="1">
      <c r="A670" s="96" t="s">
        <v>118</v>
      </c>
      <c r="B670" s="18">
        <f>64064971/2</f>
        <v>32032485.5</v>
      </c>
      <c r="C670" s="165">
        <f>ROUND(B670/12,2)</f>
        <v>2669373.79</v>
      </c>
      <c r="D670" s="38">
        <v>1.6500000000000001E-2</v>
      </c>
      <c r="E670" s="38">
        <v>0.1368</v>
      </c>
      <c r="F670" s="38">
        <v>5.7599999999999998E-2</v>
      </c>
      <c r="G670" s="38">
        <v>8.0399999999999999E-2</v>
      </c>
      <c r="H670" s="38">
        <v>4.1099999999999998E-2</v>
      </c>
      <c r="I670" s="38">
        <v>0.13389999999999999</v>
      </c>
      <c r="J670" s="38">
        <v>2.12E-2</v>
      </c>
      <c r="K670" s="38">
        <v>3.2500000000000001E-2</v>
      </c>
      <c r="L670" s="38">
        <v>1.7100000000000001E-2</v>
      </c>
      <c r="M670" s="38">
        <v>2.5999999999999999E-2</v>
      </c>
      <c r="N670" s="38">
        <v>0.13320000000000001</v>
      </c>
      <c r="O670" s="38">
        <v>1.89E-2</v>
      </c>
      <c r="P670" s="38">
        <v>0</v>
      </c>
      <c r="Q670" s="38">
        <v>3.8600000000000002E-2</v>
      </c>
      <c r="R670" s="38">
        <v>1.9E-2</v>
      </c>
      <c r="S670" s="38">
        <v>4.1999999999999997E-3</v>
      </c>
      <c r="T670" s="38">
        <v>5.3999999999999999E-2</v>
      </c>
      <c r="U670" s="38">
        <v>1.78E-2</v>
      </c>
      <c r="V670" s="38">
        <v>3.6700000000000003E-2</v>
      </c>
      <c r="W670" s="38">
        <v>4.7199999999999999E-2</v>
      </c>
      <c r="X670" s="38">
        <v>6.3899999999999998E-2</v>
      </c>
      <c r="Y670" s="38">
        <v>2.5999999999999999E-3</v>
      </c>
      <c r="Z670" s="5">
        <v>0</v>
      </c>
      <c r="AA670" s="5">
        <v>8.0000000000000004E-4</v>
      </c>
      <c r="AB670" s="5">
        <v>0</v>
      </c>
      <c r="AC670" s="67"/>
      <c r="AD670" s="55"/>
    </row>
    <row r="671" spans="1:30" s="53" customFormat="1" ht="13.35" customHeight="1">
      <c r="A671" s="97"/>
      <c r="B671" s="30"/>
      <c r="C671" s="165"/>
      <c r="D671" s="6">
        <f t="shared" ref="D671" si="1164">$C670*D670</f>
        <v>44044.667535</v>
      </c>
      <c r="E671" s="6">
        <f t="shared" ref="E671" si="1165">$C670*E670</f>
        <v>365170.33447200002</v>
      </c>
      <c r="F671" s="6">
        <f t="shared" ref="F671:O671" si="1166">$C670*F670</f>
        <v>153755.93030400001</v>
      </c>
      <c r="G671" s="6">
        <f t="shared" si="1166"/>
        <v>214617.65271600001</v>
      </c>
      <c r="H671" s="6">
        <f t="shared" si="1166"/>
        <v>109711.26276899999</v>
      </c>
      <c r="I671" s="6">
        <f t="shared" si="1166"/>
        <v>357429.15048099996</v>
      </c>
      <c r="J671" s="6">
        <f t="shared" si="1166"/>
        <v>56590.724348000003</v>
      </c>
      <c r="K671" s="6">
        <f t="shared" si="1166"/>
        <v>86754.648175000009</v>
      </c>
      <c r="L671" s="6">
        <f t="shared" si="1166"/>
        <v>45646.291809000002</v>
      </c>
      <c r="M671" s="6">
        <f t="shared" si="1166"/>
        <v>69403.718540000002</v>
      </c>
      <c r="N671" s="6">
        <f t="shared" si="1166"/>
        <v>355560.58882800007</v>
      </c>
      <c r="O671" s="6">
        <f t="shared" si="1166"/>
        <v>50451.164631</v>
      </c>
      <c r="P671" s="6">
        <f t="shared" ref="P671" si="1167">$C670*P670</f>
        <v>0</v>
      </c>
      <c r="Q671" s="6">
        <f t="shared" ref="Q671" si="1168">$C670*Q670</f>
        <v>103037.82829400001</v>
      </c>
      <c r="R671" s="6">
        <f t="shared" ref="R671:AB671" si="1169">$C670*R670</f>
        <v>50718.102010000002</v>
      </c>
      <c r="S671" s="6">
        <f t="shared" si="1169"/>
        <v>11211.369918</v>
      </c>
      <c r="T671" s="6">
        <f t="shared" si="1169"/>
        <v>144146.18466</v>
      </c>
      <c r="U671" s="6">
        <f t="shared" si="1169"/>
        <v>47514.853461999999</v>
      </c>
      <c r="V671" s="6">
        <f t="shared" si="1169"/>
        <v>97966.018093000006</v>
      </c>
      <c r="W671" s="6">
        <f t="shared" si="1169"/>
        <v>125994.44288800001</v>
      </c>
      <c r="X671" s="6">
        <f t="shared" si="1169"/>
        <v>170572.985181</v>
      </c>
      <c r="Y671" s="6">
        <f t="shared" si="1169"/>
        <v>6940.371854</v>
      </c>
      <c r="Z671" s="6">
        <f t="shared" si="1169"/>
        <v>0</v>
      </c>
      <c r="AA671" s="6">
        <f t="shared" si="1169"/>
        <v>2135.4990320000002</v>
      </c>
      <c r="AB671" s="6">
        <f t="shared" si="1169"/>
        <v>0</v>
      </c>
      <c r="AC671" s="67"/>
      <c r="AD671" s="55"/>
    </row>
    <row r="672" spans="1:30" s="52" customFormat="1">
      <c r="A672" s="96" t="s">
        <v>440</v>
      </c>
      <c r="B672" s="18">
        <f>64064971/2</f>
        <v>32032485.5</v>
      </c>
      <c r="C672" s="165">
        <f t="shared" ref="C672:C710" si="1170">ROUND(B672/12,2)</f>
        <v>2669373.79</v>
      </c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>
        <v>0.32319999999999999</v>
      </c>
      <c r="R672" s="5"/>
      <c r="S672" s="5">
        <v>4.3999999999999997E-2</v>
      </c>
      <c r="T672" s="5"/>
      <c r="U672" s="5"/>
      <c r="V672" s="5"/>
      <c r="W672" s="5">
        <v>1E-4</v>
      </c>
      <c r="X672" s="5">
        <v>0.60819999999999996</v>
      </c>
      <c r="Y672" s="5">
        <v>2.4500000000000001E-2</v>
      </c>
      <c r="Z672" s="5"/>
      <c r="AA672" s="5"/>
      <c r="AB672" s="5"/>
      <c r="AC672" s="67"/>
      <c r="AD672" s="55"/>
    </row>
    <row r="673" spans="1:30" s="52" customFormat="1">
      <c r="A673" s="97"/>
      <c r="B673" s="12"/>
      <c r="C673" s="165"/>
      <c r="D673" s="6">
        <f t="shared" ref="D673" si="1171">$C672*D672</f>
        <v>0</v>
      </c>
      <c r="E673" s="6">
        <f t="shared" ref="E673" si="1172">$C672*E672</f>
        <v>0</v>
      </c>
      <c r="F673" s="6">
        <f t="shared" ref="F673:O673" si="1173">$C672*F672</f>
        <v>0</v>
      </c>
      <c r="G673" s="6">
        <f t="shared" si="1173"/>
        <v>0</v>
      </c>
      <c r="H673" s="6">
        <f t="shared" si="1173"/>
        <v>0</v>
      </c>
      <c r="I673" s="6">
        <f t="shared" si="1173"/>
        <v>0</v>
      </c>
      <c r="J673" s="6">
        <f t="shared" si="1173"/>
        <v>0</v>
      </c>
      <c r="K673" s="6">
        <f t="shared" si="1173"/>
        <v>0</v>
      </c>
      <c r="L673" s="6">
        <f t="shared" si="1173"/>
        <v>0</v>
      </c>
      <c r="M673" s="6">
        <f t="shared" si="1173"/>
        <v>0</v>
      </c>
      <c r="N673" s="6">
        <f t="shared" si="1173"/>
        <v>0</v>
      </c>
      <c r="O673" s="6">
        <f t="shared" si="1173"/>
        <v>0</v>
      </c>
      <c r="P673" s="6">
        <f t="shared" ref="P673" si="1174">$C672*P672</f>
        <v>0</v>
      </c>
      <c r="Q673" s="6">
        <f t="shared" ref="Q673" si="1175">$C672*Q672</f>
        <v>862741.60892799997</v>
      </c>
      <c r="R673" s="6">
        <f t="shared" ref="R673:AB673" si="1176">$C672*R672</f>
        <v>0</v>
      </c>
      <c r="S673" s="6">
        <f t="shared" si="1176"/>
        <v>117452.44675999999</v>
      </c>
      <c r="T673" s="6">
        <f t="shared" si="1176"/>
        <v>0</v>
      </c>
      <c r="U673" s="6">
        <f t="shared" si="1176"/>
        <v>0</v>
      </c>
      <c r="V673" s="6">
        <f t="shared" si="1176"/>
        <v>0</v>
      </c>
      <c r="W673" s="6">
        <f t="shared" si="1176"/>
        <v>266.93737900000002</v>
      </c>
      <c r="X673" s="6">
        <f t="shared" si="1176"/>
        <v>1623513.1390779999</v>
      </c>
      <c r="Y673" s="6">
        <f t="shared" si="1176"/>
        <v>65399.657855000005</v>
      </c>
      <c r="Z673" s="6">
        <f t="shared" si="1176"/>
        <v>0</v>
      </c>
      <c r="AA673" s="6">
        <f t="shared" si="1176"/>
        <v>0</v>
      </c>
      <c r="AB673" s="6">
        <f t="shared" si="1176"/>
        <v>0</v>
      </c>
      <c r="AC673" s="67"/>
      <c r="AD673" s="55"/>
    </row>
    <row r="674" spans="1:30" s="53" customFormat="1" ht="13.35" customHeight="1">
      <c r="A674" s="96" t="s">
        <v>119</v>
      </c>
      <c r="B674" s="29">
        <f>7129/2</f>
        <v>3564.5</v>
      </c>
      <c r="C674" s="165">
        <f t="shared" si="1170"/>
        <v>297.04000000000002</v>
      </c>
      <c r="D674" s="38">
        <v>1.6500000000000001E-2</v>
      </c>
      <c r="E674" s="38">
        <v>0.1368</v>
      </c>
      <c r="F674" s="38">
        <v>5.7599999999999998E-2</v>
      </c>
      <c r="G674" s="38">
        <v>8.0399999999999999E-2</v>
      </c>
      <c r="H674" s="38">
        <v>4.1099999999999998E-2</v>
      </c>
      <c r="I674" s="38">
        <v>0.13389999999999999</v>
      </c>
      <c r="J674" s="38">
        <v>2.12E-2</v>
      </c>
      <c r="K674" s="38">
        <v>3.2500000000000001E-2</v>
      </c>
      <c r="L674" s="38">
        <v>1.7100000000000001E-2</v>
      </c>
      <c r="M674" s="38">
        <v>2.5999999999999999E-2</v>
      </c>
      <c r="N674" s="38">
        <v>0.13320000000000001</v>
      </c>
      <c r="O674" s="38">
        <v>1.89E-2</v>
      </c>
      <c r="P674" s="38">
        <v>0</v>
      </c>
      <c r="Q674" s="38">
        <v>3.8600000000000002E-2</v>
      </c>
      <c r="R674" s="38">
        <v>1.9E-2</v>
      </c>
      <c r="S674" s="38">
        <v>4.1999999999999997E-3</v>
      </c>
      <c r="T674" s="38">
        <v>5.3999999999999999E-2</v>
      </c>
      <c r="U674" s="38">
        <v>1.78E-2</v>
      </c>
      <c r="V674" s="38">
        <v>3.6700000000000003E-2</v>
      </c>
      <c r="W674" s="38">
        <v>4.7199999999999999E-2</v>
      </c>
      <c r="X674" s="38">
        <v>6.3899999999999998E-2</v>
      </c>
      <c r="Y674" s="38">
        <v>2.5999999999999999E-3</v>
      </c>
      <c r="Z674" s="5">
        <v>0</v>
      </c>
      <c r="AA674" s="5">
        <v>8.0000000000000004E-4</v>
      </c>
      <c r="AB674" s="5">
        <v>0</v>
      </c>
      <c r="AC674" s="67"/>
      <c r="AD674" s="55"/>
    </row>
    <row r="675" spans="1:30" s="53" customFormat="1" ht="13.35" customHeight="1">
      <c r="A675" s="97"/>
      <c r="B675" s="30"/>
      <c r="C675" s="165"/>
      <c r="D675" s="6">
        <f t="shared" ref="D675" si="1177">$C674*D674</f>
        <v>4.9011600000000008</v>
      </c>
      <c r="E675" s="6">
        <f t="shared" ref="E675" si="1178">$C674*E674</f>
        <v>40.635072000000001</v>
      </c>
      <c r="F675" s="6">
        <f t="shared" ref="F675:O675" si="1179">$C674*F674</f>
        <v>17.109504000000001</v>
      </c>
      <c r="G675" s="6">
        <f t="shared" si="1179"/>
        <v>23.882016</v>
      </c>
      <c r="H675" s="6">
        <f t="shared" si="1179"/>
        <v>12.208344</v>
      </c>
      <c r="I675" s="6">
        <f t="shared" si="1179"/>
        <v>39.773656000000003</v>
      </c>
      <c r="J675" s="6">
        <f t="shared" si="1179"/>
        <v>6.2972480000000006</v>
      </c>
      <c r="K675" s="6">
        <f t="shared" si="1179"/>
        <v>9.6538000000000004</v>
      </c>
      <c r="L675" s="6">
        <f t="shared" si="1179"/>
        <v>5.0793840000000001</v>
      </c>
      <c r="M675" s="6">
        <f t="shared" si="1179"/>
        <v>7.7230400000000001</v>
      </c>
      <c r="N675" s="6">
        <f t="shared" si="1179"/>
        <v>39.565728000000007</v>
      </c>
      <c r="O675" s="6">
        <f t="shared" si="1179"/>
        <v>5.6140560000000006</v>
      </c>
      <c r="P675" s="6">
        <f t="shared" ref="P675" si="1180">$C674*P674</f>
        <v>0</v>
      </c>
      <c r="Q675" s="6">
        <f t="shared" ref="Q675" si="1181">$C674*Q674</f>
        <v>11.465744000000001</v>
      </c>
      <c r="R675" s="6">
        <f t="shared" ref="R675:AB675" si="1182">$C674*R674</f>
        <v>5.6437600000000003</v>
      </c>
      <c r="S675" s="6">
        <f t="shared" si="1182"/>
        <v>1.247568</v>
      </c>
      <c r="T675" s="6">
        <f t="shared" si="1182"/>
        <v>16.04016</v>
      </c>
      <c r="U675" s="6">
        <f t="shared" si="1182"/>
        <v>5.287312</v>
      </c>
      <c r="V675" s="6">
        <f t="shared" si="1182"/>
        <v>10.901368000000002</v>
      </c>
      <c r="W675" s="6">
        <f t="shared" si="1182"/>
        <v>14.020288000000001</v>
      </c>
      <c r="X675" s="6">
        <f t="shared" si="1182"/>
        <v>18.980855999999999</v>
      </c>
      <c r="Y675" s="6">
        <f t="shared" si="1182"/>
        <v>0.77230399999999999</v>
      </c>
      <c r="Z675" s="6">
        <f t="shared" si="1182"/>
        <v>0</v>
      </c>
      <c r="AA675" s="6">
        <f t="shared" si="1182"/>
        <v>0.23763200000000004</v>
      </c>
      <c r="AB675" s="6">
        <f t="shared" si="1182"/>
        <v>0</v>
      </c>
      <c r="AC675" s="67"/>
      <c r="AD675" s="55"/>
    </row>
    <row r="676" spans="1:30" s="52" customFormat="1">
      <c r="A676" s="96" t="s">
        <v>441</v>
      </c>
      <c r="B676" s="29">
        <f>7129/2</f>
        <v>3564.5</v>
      </c>
      <c r="C676" s="165">
        <f t="shared" si="1170"/>
        <v>297.04000000000002</v>
      </c>
      <c r="D676" s="5">
        <v>5.6399999999999999E-2</v>
      </c>
      <c r="E676" s="5"/>
      <c r="F676" s="5"/>
      <c r="G676" s="5"/>
      <c r="H676" s="5"/>
      <c r="I676" s="5"/>
      <c r="J676" s="5"/>
      <c r="K676" s="5"/>
      <c r="L676" s="5"/>
      <c r="M676" s="5">
        <v>6.5299999999999997E-2</v>
      </c>
      <c r="N676" s="5"/>
      <c r="O676" s="5"/>
      <c r="P676" s="5"/>
      <c r="Q676" s="5">
        <v>0.13150000000000001</v>
      </c>
      <c r="R676" s="5"/>
      <c r="S676" s="5">
        <v>3.2000000000000002E-3</v>
      </c>
      <c r="T676" s="5">
        <v>0.45929999999999999</v>
      </c>
      <c r="U676" s="5"/>
      <c r="V676" s="5"/>
      <c r="W676" s="5">
        <v>3.1300000000000001E-2</v>
      </c>
      <c r="X676" s="5">
        <v>0.2432</v>
      </c>
      <c r="Y676" s="5">
        <v>9.7999999999999997E-3</v>
      </c>
      <c r="Z676" s="5"/>
      <c r="AA676" s="5"/>
      <c r="AB676" s="5"/>
      <c r="AC676" s="67"/>
      <c r="AD676" s="55"/>
    </row>
    <row r="677" spans="1:30" s="52" customFormat="1">
      <c r="A677" s="97"/>
      <c r="B677" s="12"/>
      <c r="C677" s="165"/>
      <c r="D677" s="6">
        <f t="shared" ref="D677" si="1183">$C676*D676</f>
        <v>16.753056000000001</v>
      </c>
      <c r="E677" s="6">
        <f t="shared" ref="E677" si="1184">$C676*E676</f>
        <v>0</v>
      </c>
      <c r="F677" s="6">
        <f t="shared" ref="F677:O677" si="1185">$C676*F676</f>
        <v>0</v>
      </c>
      <c r="G677" s="6">
        <f t="shared" si="1185"/>
        <v>0</v>
      </c>
      <c r="H677" s="6">
        <f t="shared" si="1185"/>
        <v>0</v>
      </c>
      <c r="I677" s="6">
        <f t="shared" si="1185"/>
        <v>0</v>
      </c>
      <c r="J677" s="6">
        <f t="shared" si="1185"/>
        <v>0</v>
      </c>
      <c r="K677" s="6">
        <f t="shared" si="1185"/>
        <v>0</v>
      </c>
      <c r="L677" s="6">
        <f t="shared" si="1185"/>
        <v>0</v>
      </c>
      <c r="M677" s="6">
        <f t="shared" si="1185"/>
        <v>19.396712000000001</v>
      </c>
      <c r="N677" s="6">
        <f t="shared" si="1185"/>
        <v>0</v>
      </c>
      <c r="O677" s="6">
        <f t="shared" si="1185"/>
        <v>0</v>
      </c>
      <c r="P677" s="6">
        <f t="shared" ref="P677" si="1186">$C676*P676</f>
        <v>0</v>
      </c>
      <c r="Q677" s="6">
        <f t="shared" ref="Q677" si="1187">$C676*Q676</f>
        <v>39.060760000000002</v>
      </c>
      <c r="R677" s="6">
        <f t="shared" ref="R677:AB677" si="1188">$C676*R676</f>
        <v>0</v>
      </c>
      <c r="S677" s="6">
        <f t="shared" si="1188"/>
        <v>0.95052800000000015</v>
      </c>
      <c r="T677" s="6">
        <f t="shared" si="1188"/>
        <v>136.43047200000001</v>
      </c>
      <c r="U677" s="6">
        <f t="shared" si="1188"/>
        <v>0</v>
      </c>
      <c r="V677" s="6">
        <f t="shared" si="1188"/>
        <v>0</v>
      </c>
      <c r="W677" s="6">
        <f t="shared" si="1188"/>
        <v>9.2973520000000018</v>
      </c>
      <c r="X677" s="6">
        <f t="shared" si="1188"/>
        <v>72.240127999999999</v>
      </c>
      <c r="Y677" s="6">
        <f t="shared" si="1188"/>
        <v>2.9109920000000002</v>
      </c>
      <c r="Z677" s="6">
        <f t="shared" si="1188"/>
        <v>0</v>
      </c>
      <c r="AA677" s="6">
        <f t="shared" si="1188"/>
        <v>0</v>
      </c>
      <c r="AB677" s="6">
        <f t="shared" si="1188"/>
        <v>0</v>
      </c>
      <c r="AC677" s="67"/>
      <c r="AD677" s="55"/>
    </row>
    <row r="678" spans="1:30" s="53" customFormat="1" ht="13.35" customHeight="1">
      <c r="A678" s="96" t="s">
        <v>120</v>
      </c>
      <c r="B678" s="29">
        <f>5113/2</f>
        <v>2556.5</v>
      </c>
      <c r="C678" s="165">
        <f t="shared" si="1170"/>
        <v>213.04</v>
      </c>
      <c r="D678" s="38">
        <v>1.6500000000000001E-2</v>
      </c>
      <c r="E678" s="38">
        <v>0.1368</v>
      </c>
      <c r="F678" s="38">
        <v>5.7599999999999998E-2</v>
      </c>
      <c r="G678" s="38">
        <v>8.0399999999999999E-2</v>
      </c>
      <c r="H678" s="38">
        <v>4.1099999999999998E-2</v>
      </c>
      <c r="I678" s="38">
        <v>0.13389999999999999</v>
      </c>
      <c r="J678" s="38">
        <v>2.12E-2</v>
      </c>
      <c r="K678" s="38">
        <v>3.2500000000000001E-2</v>
      </c>
      <c r="L678" s="38">
        <v>1.7100000000000001E-2</v>
      </c>
      <c r="M678" s="38">
        <v>2.5999999999999999E-2</v>
      </c>
      <c r="N678" s="38">
        <v>0.13320000000000001</v>
      </c>
      <c r="O678" s="38">
        <v>1.89E-2</v>
      </c>
      <c r="P678" s="38">
        <v>0</v>
      </c>
      <c r="Q678" s="38">
        <v>3.8600000000000002E-2</v>
      </c>
      <c r="R678" s="38">
        <v>1.9E-2</v>
      </c>
      <c r="S678" s="38">
        <v>4.1999999999999997E-3</v>
      </c>
      <c r="T678" s="38">
        <v>5.3999999999999999E-2</v>
      </c>
      <c r="U678" s="38">
        <v>1.78E-2</v>
      </c>
      <c r="V678" s="38">
        <v>3.6700000000000003E-2</v>
      </c>
      <c r="W678" s="38">
        <v>4.7199999999999999E-2</v>
      </c>
      <c r="X678" s="38">
        <v>6.3899999999999998E-2</v>
      </c>
      <c r="Y678" s="38">
        <v>2.5999999999999999E-3</v>
      </c>
      <c r="Z678" s="5">
        <v>0</v>
      </c>
      <c r="AA678" s="5">
        <v>8.0000000000000004E-4</v>
      </c>
      <c r="AB678" s="5">
        <v>0</v>
      </c>
      <c r="AC678" s="67"/>
      <c r="AD678" s="55"/>
    </row>
    <row r="679" spans="1:30" s="53" customFormat="1" ht="13.35" customHeight="1">
      <c r="A679" s="97"/>
      <c r="B679" s="30"/>
      <c r="C679" s="165"/>
      <c r="D679" s="6">
        <f t="shared" ref="D679" si="1189">$C678*D678</f>
        <v>3.5151599999999998</v>
      </c>
      <c r="E679" s="6">
        <f t="shared" ref="E679" si="1190">$C678*E678</f>
        <v>29.143871999999998</v>
      </c>
      <c r="F679" s="6">
        <f t="shared" ref="F679:O679" si="1191">$C678*F678</f>
        <v>12.271103999999999</v>
      </c>
      <c r="G679" s="6">
        <f t="shared" si="1191"/>
        <v>17.128415999999998</v>
      </c>
      <c r="H679" s="6">
        <f t="shared" si="1191"/>
        <v>8.7559439999999995</v>
      </c>
      <c r="I679" s="6">
        <f t="shared" si="1191"/>
        <v>28.526055999999997</v>
      </c>
      <c r="J679" s="6">
        <f t="shared" si="1191"/>
        <v>4.5164479999999996</v>
      </c>
      <c r="K679" s="6">
        <f t="shared" si="1191"/>
        <v>6.9238</v>
      </c>
      <c r="L679" s="6">
        <f t="shared" si="1191"/>
        <v>3.6429839999999998</v>
      </c>
      <c r="M679" s="6">
        <f t="shared" si="1191"/>
        <v>5.53904</v>
      </c>
      <c r="N679" s="6">
        <f t="shared" si="1191"/>
        <v>28.376928000000003</v>
      </c>
      <c r="O679" s="6">
        <f t="shared" si="1191"/>
        <v>4.0264559999999996</v>
      </c>
      <c r="P679" s="6">
        <f t="shared" ref="P679" si="1192">$C678*P678</f>
        <v>0</v>
      </c>
      <c r="Q679" s="6">
        <f t="shared" ref="Q679" si="1193">$C678*Q678</f>
        <v>8.2233440000000009</v>
      </c>
      <c r="R679" s="6">
        <f t="shared" ref="R679:AB679" si="1194">$C678*R678</f>
        <v>4.0477599999999994</v>
      </c>
      <c r="S679" s="6">
        <f t="shared" si="1194"/>
        <v>0.8947679999999999</v>
      </c>
      <c r="T679" s="6">
        <f t="shared" si="1194"/>
        <v>11.504159999999999</v>
      </c>
      <c r="U679" s="6">
        <f t="shared" si="1194"/>
        <v>3.7921119999999999</v>
      </c>
      <c r="V679" s="6">
        <f t="shared" si="1194"/>
        <v>7.8185680000000009</v>
      </c>
      <c r="W679" s="6">
        <f t="shared" si="1194"/>
        <v>10.055487999999999</v>
      </c>
      <c r="X679" s="6">
        <f t="shared" si="1194"/>
        <v>13.613256</v>
      </c>
      <c r="Y679" s="6">
        <f t="shared" si="1194"/>
        <v>0.55390399999999995</v>
      </c>
      <c r="Z679" s="6">
        <f t="shared" si="1194"/>
        <v>0</v>
      </c>
      <c r="AA679" s="6">
        <f t="shared" si="1194"/>
        <v>0.170432</v>
      </c>
      <c r="AB679" s="6">
        <f t="shared" si="1194"/>
        <v>0</v>
      </c>
      <c r="AC679" s="67"/>
      <c r="AD679" s="55"/>
    </row>
    <row r="680" spans="1:30" s="52" customFormat="1">
      <c r="A680" s="96" t="s">
        <v>442</v>
      </c>
      <c r="B680" s="29">
        <f>5113/2</f>
        <v>2556.5</v>
      </c>
      <c r="C680" s="165">
        <f t="shared" si="1170"/>
        <v>213.04</v>
      </c>
      <c r="D680" s="5">
        <v>6.3399999999999998E-2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>
        <v>0.28539999999999999</v>
      </c>
      <c r="R680" s="5"/>
      <c r="S680" s="5">
        <v>4.9599999999999998E-2</v>
      </c>
      <c r="T680" s="5">
        <v>0.104</v>
      </c>
      <c r="U680" s="5"/>
      <c r="V680" s="5"/>
      <c r="W680" s="5"/>
      <c r="X680" s="5">
        <v>0.4783</v>
      </c>
      <c r="Y680" s="5">
        <v>1.9300000000000001E-2</v>
      </c>
      <c r="Z680" s="5"/>
      <c r="AA680" s="5"/>
      <c r="AB680" s="5"/>
      <c r="AC680" s="67"/>
      <c r="AD680" s="55"/>
    </row>
    <row r="681" spans="1:30" s="52" customFormat="1">
      <c r="A681" s="97"/>
      <c r="B681" s="12"/>
      <c r="C681" s="165"/>
      <c r="D681" s="6">
        <f t="shared" ref="D681" si="1195">$C680*D680</f>
        <v>13.506735999999998</v>
      </c>
      <c r="E681" s="6">
        <f t="shared" ref="E681" si="1196">$C680*E680</f>
        <v>0</v>
      </c>
      <c r="F681" s="6">
        <f t="shared" ref="F681:O681" si="1197">$C680*F680</f>
        <v>0</v>
      </c>
      <c r="G681" s="6">
        <f t="shared" si="1197"/>
        <v>0</v>
      </c>
      <c r="H681" s="6">
        <f t="shared" si="1197"/>
        <v>0</v>
      </c>
      <c r="I681" s="6">
        <f t="shared" si="1197"/>
        <v>0</v>
      </c>
      <c r="J681" s="6">
        <f t="shared" si="1197"/>
        <v>0</v>
      </c>
      <c r="K681" s="6">
        <f t="shared" si="1197"/>
        <v>0</v>
      </c>
      <c r="L681" s="6">
        <f t="shared" si="1197"/>
        <v>0</v>
      </c>
      <c r="M681" s="6">
        <f t="shared" si="1197"/>
        <v>0</v>
      </c>
      <c r="N681" s="6">
        <f t="shared" si="1197"/>
        <v>0</v>
      </c>
      <c r="O681" s="6">
        <f t="shared" si="1197"/>
        <v>0</v>
      </c>
      <c r="P681" s="6">
        <f t="shared" ref="P681" si="1198">$C680*P680</f>
        <v>0</v>
      </c>
      <c r="Q681" s="6">
        <f t="shared" ref="Q681" si="1199">$C680*Q680</f>
        <v>60.801615999999996</v>
      </c>
      <c r="R681" s="6">
        <f t="shared" ref="R681:AB681" si="1200">$C680*R680</f>
        <v>0</v>
      </c>
      <c r="S681" s="6">
        <f t="shared" si="1200"/>
        <v>10.566783999999998</v>
      </c>
      <c r="T681" s="6">
        <f t="shared" si="1200"/>
        <v>22.15616</v>
      </c>
      <c r="U681" s="6">
        <f t="shared" si="1200"/>
        <v>0</v>
      </c>
      <c r="V681" s="6">
        <f t="shared" si="1200"/>
        <v>0</v>
      </c>
      <c r="W681" s="6">
        <f t="shared" si="1200"/>
        <v>0</v>
      </c>
      <c r="X681" s="6">
        <f t="shared" si="1200"/>
        <v>101.897032</v>
      </c>
      <c r="Y681" s="6">
        <f t="shared" si="1200"/>
        <v>4.1116720000000004</v>
      </c>
      <c r="Z681" s="6">
        <f t="shared" si="1200"/>
        <v>0</v>
      </c>
      <c r="AA681" s="6">
        <f t="shared" si="1200"/>
        <v>0</v>
      </c>
      <c r="AB681" s="6">
        <f t="shared" si="1200"/>
        <v>0</v>
      </c>
      <c r="AC681" s="67"/>
      <c r="AD681" s="55"/>
    </row>
    <row r="682" spans="1:30" s="53" customFormat="1" ht="13.35" customHeight="1">
      <c r="A682" s="96" t="s">
        <v>121</v>
      </c>
      <c r="B682" s="29">
        <f>10358/2</f>
        <v>5179</v>
      </c>
      <c r="C682" s="165">
        <f t="shared" si="1170"/>
        <v>431.58</v>
      </c>
      <c r="D682" s="38">
        <v>1.6500000000000001E-2</v>
      </c>
      <c r="E682" s="38">
        <v>0.1368</v>
      </c>
      <c r="F682" s="38">
        <v>5.7599999999999998E-2</v>
      </c>
      <c r="G682" s="38">
        <v>8.0399999999999999E-2</v>
      </c>
      <c r="H682" s="38">
        <v>4.1099999999999998E-2</v>
      </c>
      <c r="I682" s="38">
        <v>0.13389999999999999</v>
      </c>
      <c r="J682" s="38">
        <v>2.12E-2</v>
      </c>
      <c r="K682" s="38">
        <v>3.2500000000000001E-2</v>
      </c>
      <c r="L682" s="38">
        <v>1.7100000000000001E-2</v>
      </c>
      <c r="M682" s="38">
        <v>2.5999999999999999E-2</v>
      </c>
      <c r="N682" s="38">
        <v>0.13320000000000001</v>
      </c>
      <c r="O682" s="38">
        <v>1.89E-2</v>
      </c>
      <c r="P682" s="38">
        <v>0</v>
      </c>
      <c r="Q682" s="38">
        <v>3.8600000000000002E-2</v>
      </c>
      <c r="R682" s="38">
        <v>1.9E-2</v>
      </c>
      <c r="S682" s="38">
        <v>4.1999999999999997E-3</v>
      </c>
      <c r="T682" s="38">
        <v>5.3999999999999999E-2</v>
      </c>
      <c r="U682" s="38">
        <v>1.78E-2</v>
      </c>
      <c r="V682" s="38">
        <v>3.6700000000000003E-2</v>
      </c>
      <c r="W682" s="38">
        <v>4.7199999999999999E-2</v>
      </c>
      <c r="X682" s="38">
        <v>6.3899999999999998E-2</v>
      </c>
      <c r="Y682" s="38">
        <v>2.5999999999999999E-3</v>
      </c>
      <c r="Z682" s="5">
        <v>0</v>
      </c>
      <c r="AA682" s="5">
        <v>8.0000000000000004E-4</v>
      </c>
      <c r="AB682" s="5">
        <v>0</v>
      </c>
      <c r="AC682" s="67"/>
      <c r="AD682" s="55"/>
    </row>
    <row r="683" spans="1:30" s="53" customFormat="1" ht="13.35" customHeight="1">
      <c r="A683" s="97"/>
      <c r="B683" s="30"/>
      <c r="C683" s="165"/>
      <c r="D683" s="6">
        <f t="shared" ref="D683" si="1201">$C682*D682</f>
        <v>7.1210700000000005</v>
      </c>
      <c r="E683" s="6">
        <f t="shared" ref="E683" si="1202">$C682*E682</f>
        <v>59.040143999999998</v>
      </c>
      <c r="F683" s="6">
        <f t="shared" ref="F683:O683" si="1203">$C682*F682</f>
        <v>24.859007999999999</v>
      </c>
      <c r="G683" s="6">
        <f t="shared" si="1203"/>
        <v>34.699031999999995</v>
      </c>
      <c r="H683" s="6">
        <f t="shared" si="1203"/>
        <v>17.737938</v>
      </c>
      <c r="I683" s="6">
        <f t="shared" si="1203"/>
        <v>57.788561999999992</v>
      </c>
      <c r="J683" s="6">
        <f t="shared" si="1203"/>
        <v>9.1494959999999992</v>
      </c>
      <c r="K683" s="6">
        <f t="shared" si="1203"/>
        <v>14.026350000000001</v>
      </c>
      <c r="L683" s="6">
        <f t="shared" si="1203"/>
        <v>7.3800179999999997</v>
      </c>
      <c r="M683" s="6">
        <f t="shared" si="1203"/>
        <v>11.221079999999999</v>
      </c>
      <c r="N683" s="6">
        <f t="shared" si="1203"/>
        <v>57.486456000000004</v>
      </c>
      <c r="O683" s="6">
        <f t="shared" si="1203"/>
        <v>8.1568620000000003</v>
      </c>
      <c r="P683" s="6">
        <f t="shared" ref="P683" si="1204">$C682*P682</f>
        <v>0</v>
      </c>
      <c r="Q683" s="6">
        <f t="shared" ref="Q683" si="1205">$C682*Q682</f>
        <v>16.658988000000001</v>
      </c>
      <c r="R683" s="6">
        <f t="shared" ref="R683:AB683" si="1206">$C682*R682</f>
        <v>8.2000200000000003</v>
      </c>
      <c r="S683" s="6">
        <f t="shared" si="1206"/>
        <v>1.8126359999999999</v>
      </c>
      <c r="T683" s="6">
        <f t="shared" si="1206"/>
        <v>23.305319999999998</v>
      </c>
      <c r="U683" s="6">
        <f t="shared" si="1206"/>
        <v>7.682124</v>
      </c>
      <c r="V683" s="6">
        <f t="shared" si="1206"/>
        <v>15.838986</v>
      </c>
      <c r="W683" s="6">
        <f t="shared" si="1206"/>
        <v>20.370576</v>
      </c>
      <c r="X683" s="6">
        <f t="shared" si="1206"/>
        <v>27.577961999999999</v>
      </c>
      <c r="Y683" s="6">
        <f t="shared" si="1206"/>
        <v>1.1221079999999999</v>
      </c>
      <c r="Z683" s="6">
        <f t="shared" si="1206"/>
        <v>0</v>
      </c>
      <c r="AA683" s="6">
        <f t="shared" si="1206"/>
        <v>0.34526400000000002</v>
      </c>
      <c r="AB683" s="6">
        <f t="shared" si="1206"/>
        <v>0</v>
      </c>
      <c r="AC683" s="67"/>
      <c r="AD683" s="55"/>
    </row>
    <row r="684" spans="1:30" s="52" customFormat="1">
      <c r="A684" s="96" t="s">
        <v>443</v>
      </c>
      <c r="B684" s="29">
        <f>10358/2</f>
        <v>5179</v>
      </c>
      <c r="C684" s="165">
        <f t="shared" si="1170"/>
        <v>431.58</v>
      </c>
      <c r="D684" s="5">
        <v>0</v>
      </c>
      <c r="E684" s="5"/>
      <c r="F684" s="5"/>
      <c r="G684" s="5"/>
      <c r="H684" s="5">
        <v>0.25040000000000001</v>
      </c>
      <c r="I684" s="5"/>
      <c r="J684" s="5"/>
      <c r="K684" s="5"/>
      <c r="L684" s="5"/>
      <c r="M684" s="5"/>
      <c r="N684" s="5"/>
      <c r="O684" s="5"/>
      <c r="P684" s="5"/>
      <c r="Q684" s="5">
        <v>0.24340000000000001</v>
      </c>
      <c r="R684" s="5">
        <v>0.16009999999999999</v>
      </c>
      <c r="S684" s="5">
        <v>2.7799999999999998E-2</v>
      </c>
      <c r="T684" s="5">
        <v>0</v>
      </c>
      <c r="U684" s="5"/>
      <c r="V684" s="5"/>
      <c r="W684" s="5"/>
      <c r="X684" s="5">
        <v>0.30590000000000001</v>
      </c>
      <c r="Y684" s="5">
        <v>1.24E-2</v>
      </c>
      <c r="Z684" s="5"/>
      <c r="AA684" s="5"/>
      <c r="AB684" s="5"/>
      <c r="AC684" s="67"/>
      <c r="AD684" s="55"/>
    </row>
    <row r="685" spans="1:30" s="52" customFormat="1">
      <c r="A685" s="97"/>
      <c r="B685" s="12"/>
      <c r="C685" s="165"/>
      <c r="D685" s="6">
        <f t="shared" ref="D685" si="1207">$C684*D684</f>
        <v>0</v>
      </c>
      <c r="E685" s="6">
        <f t="shared" ref="E685" si="1208">$C684*E684</f>
        <v>0</v>
      </c>
      <c r="F685" s="6">
        <f t="shared" ref="F685:O685" si="1209">$C684*F684</f>
        <v>0</v>
      </c>
      <c r="G685" s="6">
        <f t="shared" si="1209"/>
        <v>0</v>
      </c>
      <c r="H685" s="6">
        <f t="shared" si="1209"/>
        <v>108.067632</v>
      </c>
      <c r="I685" s="6">
        <f t="shared" si="1209"/>
        <v>0</v>
      </c>
      <c r="J685" s="6">
        <f t="shared" si="1209"/>
        <v>0</v>
      </c>
      <c r="K685" s="6">
        <f t="shared" si="1209"/>
        <v>0</v>
      </c>
      <c r="L685" s="6">
        <f t="shared" si="1209"/>
        <v>0</v>
      </c>
      <c r="M685" s="6">
        <f t="shared" si="1209"/>
        <v>0</v>
      </c>
      <c r="N685" s="6">
        <f t="shared" si="1209"/>
        <v>0</v>
      </c>
      <c r="O685" s="6">
        <f t="shared" si="1209"/>
        <v>0</v>
      </c>
      <c r="P685" s="6">
        <f t="shared" ref="P685" si="1210">$C684*P684</f>
        <v>0</v>
      </c>
      <c r="Q685" s="6">
        <f t="shared" ref="Q685" si="1211">$C684*Q684</f>
        <v>105.046572</v>
      </c>
      <c r="R685" s="6">
        <f t="shared" ref="R685:AB685" si="1212">$C684*R684</f>
        <v>69.095957999999996</v>
      </c>
      <c r="S685" s="6">
        <f t="shared" si="1212"/>
        <v>11.997923999999999</v>
      </c>
      <c r="T685" s="6">
        <f t="shared" si="1212"/>
        <v>0</v>
      </c>
      <c r="U685" s="6">
        <f t="shared" si="1212"/>
        <v>0</v>
      </c>
      <c r="V685" s="6">
        <f t="shared" si="1212"/>
        <v>0</v>
      </c>
      <c r="W685" s="6">
        <f t="shared" si="1212"/>
        <v>0</v>
      </c>
      <c r="X685" s="6">
        <f t="shared" si="1212"/>
        <v>132.02032199999999</v>
      </c>
      <c r="Y685" s="6">
        <f t="shared" si="1212"/>
        <v>5.3515919999999992</v>
      </c>
      <c r="Z685" s="6">
        <f t="shared" si="1212"/>
        <v>0</v>
      </c>
      <c r="AA685" s="6">
        <f t="shared" si="1212"/>
        <v>0</v>
      </c>
      <c r="AB685" s="6">
        <f t="shared" si="1212"/>
        <v>0</v>
      </c>
      <c r="AC685" s="67"/>
      <c r="AD685" s="55"/>
    </row>
    <row r="686" spans="1:30" s="53" customFormat="1" ht="13.35" customHeight="1">
      <c r="A686" s="96" t="s">
        <v>122</v>
      </c>
      <c r="B686" s="18">
        <v>1524877</v>
      </c>
      <c r="C686" s="165">
        <f t="shared" si="1170"/>
        <v>127073.08</v>
      </c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>
        <v>0.16900000000000001</v>
      </c>
      <c r="V686" s="40"/>
      <c r="W686" s="40">
        <v>0.77590000000000003</v>
      </c>
      <c r="X686" s="40">
        <v>5.1299999999999998E-2</v>
      </c>
      <c r="Y686" s="40">
        <v>1.9E-3</v>
      </c>
      <c r="Z686" s="40">
        <v>1.9E-3</v>
      </c>
      <c r="AA686" s="40">
        <v>0</v>
      </c>
      <c r="AB686" s="40">
        <v>0</v>
      </c>
      <c r="AC686" s="67"/>
      <c r="AD686" s="55"/>
    </row>
    <row r="687" spans="1:30" s="53" customFormat="1" ht="13.35" customHeight="1">
      <c r="A687" s="97"/>
      <c r="B687" s="12"/>
      <c r="C687" s="165"/>
      <c r="D687" s="39">
        <f t="shared" ref="D687" si="1213">$C686*D686</f>
        <v>0</v>
      </c>
      <c r="E687" s="39">
        <f t="shared" ref="E687" si="1214">$C686*E686</f>
        <v>0</v>
      </c>
      <c r="F687" s="39">
        <f t="shared" ref="F687:AB687" si="1215">$C686*F686</f>
        <v>0</v>
      </c>
      <c r="G687" s="39">
        <f t="shared" si="1215"/>
        <v>0</v>
      </c>
      <c r="H687" s="39">
        <f t="shared" si="1215"/>
        <v>0</v>
      </c>
      <c r="I687" s="39">
        <f t="shared" si="1215"/>
        <v>0</v>
      </c>
      <c r="J687" s="39">
        <f t="shared" si="1215"/>
        <v>0</v>
      </c>
      <c r="K687" s="39">
        <f t="shared" si="1215"/>
        <v>0</v>
      </c>
      <c r="L687" s="39">
        <f t="shared" si="1215"/>
        <v>0</v>
      </c>
      <c r="M687" s="39">
        <f t="shared" si="1215"/>
        <v>0</v>
      </c>
      <c r="N687" s="39">
        <f t="shared" si="1215"/>
        <v>0</v>
      </c>
      <c r="O687" s="39">
        <f t="shared" si="1215"/>
        <v>0</v>
      </c>
      <c r="P687" s="39">
        <f t="shared" si="1215"/>
        <v>0</v>
      </c>
      <c r="Q687" s="39">
        <f t="shared" si="1215"/>
        <v>0</v>
      </c>
      <c r="R687" s="39">
        <f t="shared" si="1215"/>
        <v>0</v>
      </c>
      <c r="S687" s="39">
        <f t="shared" si="1215"/>
        <v>0</v>
      </c>
      <c r="T687" s="39">
        <f t="shared" si="1215"/>
        <v>0</v>
      </c>
      <c r="U687" s="39">
        <f t="shared" si="1215"/>
        <v>21475.35052</v>
      </c>
      <c r="V687" s="39">
        <f t="shared" si="1215"/>
        <v>0</v>
      </c>
      <c r="W687" s="39">
        <f t="shared" si="1215"/>
        <v>98596.002772000007</v>
      </c>
      <c r="X687" s="39">
        <f t="shared" si="1215"/>
        <v>6518.8490039999997</v>
      </c>
      <c r="Y687" s="39">
        <f t="shared" si="1215"/>
        <v>241.438852</v>
      </c>
      <c r="Z687" s="39">
        <f t="shared" si="1215"/>
        <v>241.438852</v>
      </c>
      <c r="AA687" s="39">
        <f t="shared" si="1215"/>
        <v>0</v>
      </c>
      <c r="AB687" s="39">
        <f t="shared" si="1215"/>
        <v>0</v>
      </c>
      <c r="AC687" s="67"/>
      <c r="AD687" s="55"/>
    </row>
    <row r="688" spans="1:30" s="53" customFormat="1" ht="13.35" customHeight="1">
      <c r="A688" s="96" t="s">
        <v>123</v>
      </c>
      <c r="B688" s="209">
        <v>335696</v>
      </c>
      <c r="C688" s="165">
        <f t="shared" si="1170"/>
        <v>27974.67</v>
      </c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>
        <v>9.5500000000000002E-2</v>
      </c>
      <c r="V688" s="5"/>
      <c r="W688" s="5">
        <v>0.90449999999999997</v>
      </c>
      <c r="X688" s="5"/>
      <c r="Y688" s="5"/>
      <c r="Z688" s="5"/>
      <c r="AA688" s="5"/>
      <c r="AB688" s="5"/>
      <c r="AC688" s="67"/>
      <c r="AD688" s="55"/>
    </row>
    <row r="689" spans="1:30" s="53" customFormat="1" ht="13.35" customHeight="1">
      <c r="A689" s="97"/>
      <c r="B689" s="12"/>
      <c r="C689" s="165"/>
      <c r="D689" s="6">
        <f t="shared" ref="D689" si="1216">$C688*D688</f>
        <v>0</v>
      </c>
      <c r="E689" s="6">
        <f t="shared" ref="E689" si="1217">$C688*E688</f>
        <v>0</v>
      </c>
      <c r="F689" s="6">
        <f t="shared" ref="F689:AB689" si="1218">$C688*F688</f>
        <v>0</v>
      </c>
      <c r="G689" s="6">
        <f t="shared" si="1218"/>
        <v>0</v>
      </c>
      <c r="H689" s="6">
        <f t="shared" si="1218"/>
        <v>0</v>
      </c>
      <c r="I689" s="6">
        <f t="shared" si="1218"/>
        <v>0</v>
      </c>
      <c r="J689" s="6">
        <f t="shared" si="1218"/>
        <v>0</v>
      </c>
      <c r="K689" s="6">
        <f t="shared" si="1218"/>
        <v>0</v>
      </c>
      <c r="L689" s="6">
        <f t="shared" si="1218"/>
        <v>0</v>
      </c>
      <c r="M689" s="6">
        <f t="shared" si="1218"/>
        <v>0</v>
      </c>
      <c r="N689" s="6">
        <f t="shared" si="1218"/>
        <v>0</v>
      </c>
      <c r="O689" s="6">
        <f t="shared" si="1218"/>
        <v>0</v>
      </c>
      <c r="P689" s="6">
        <f t="shared" si="1218"/>
        <v>0</v>
      </c>
      <c r="Q689" s="6">
        <f t="shared" si="1218"/>
        <v>0</v>
      </c>
      <c r="R689" s="6">
        <f t="shared" si="1218"/>
        <v>0</v>
      </c>
      <c r="S689" s="6">
        <f t="shared" si="1218"/>
        <v>0</v>
      </c>
      <c r="T689" s="6">
        <f t="shared" si="1218"/>
        <v>0</v>
      </c>
      <c r="U689" s="6">
        <f t="shared" si="1218"/>
        <v>2671.5809850000001</v>
      </c>
      <c r="V689" s="6">
        <f t="shared" si="1218"/>
        <v>0</v>
      </c>
      <c r="W689" s="6">
        <f t="shared" si="1218"/>
        <v>25303.089014999998</v>
      </c>
      <c r="X689" s="6">
        <f t="shared" si="1218"/>
        <v>0</v>
      </c>
      <c r="Y689" s="6">
        <f t="shared" si="1218"/>
        <v>0</v>
      </c>
      <c r="Z689" s="6">
        <f t="shared" si="1218"/>
        <v>0</v>
      </c>
      <c r="AA689" s="6">
        <f t="shared" si="1218"/>
        <v>0</v>
      </c>
      <c r="AB689" s="6">
        <f t="shared" si="1218"/>
        <v>0</v>
      </c>
      <c r="AC689" s="67"/>
      <c r="AD689" s="55"/>
    </row>
    <row r="690" spans="1:30" s="53" customFormat="1" ht="13.35" customHeight="1">
      <c r="A690" s="96" t="s">
        <v>124</v>
      </c>
      <c r="B690" s="209">
        <v>2070180</v>
      </c>
      <c r="C690" s="165">
        <f t="shared" si="1170"/>
        <v>172515</v>
      </c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>
        <v>4.5499999999999999E-2</v>
      </c>
      <c r="R690" s="40"/>
      <c r="S690" s="40">
        <v>3.7000000000000002E-3</v>
      </c>
      <c r="T690" s="40">
        <v>1.7899999999999999E-2</v>
      </c>
      <c r="U690" s="40">
        <v>3.3E-3</v>
      </c>
      <c r="V690" s="40"/>
      <c r="W690" s="40">
        <v>0.86629999999999996</v>
      </c>
      <c r="X690" s="40">
        <v>5.9299999999999999E-2</v>
      </c>
      <c r="Y690" s="40">
        <v>2.2000000000000001E-3</v>
      </c>
      <c r="Z690" s="40">
        <v>1.8E-3</v>
      </c>
      <c r="AA690" s="40">
        <v>0</v>
      </c>
      <c r="AB690" s="40">
        <v>0</v>
      </c>
      <c r="AC690" s="67"/>
      <c r="AD690" s="55"/>
    </row>
    <row r="691" spans="1:30" s="53" customFormat="1" ht="13.35" customHeight="1">
      <c r="A691" s="97"/>
      <c r="B691" s="12"/>
      <c r="C691" s="165"/>
      <c r="D691" s="39">
        <f t="shared" ref="D691" si="1219">$C690*D690</f>
        <v>0</v>
      </c>
      <c r="E691" s="39">
        <f t="shared" ref="E691" si="1220">$C690*E690</f>
        <v>0</v>
      </c>
      <c r="F691" s="39">
        <f t="shared" ref="F691:AB691" si="1221">$C690*F690</f>
        <v>0</v>
      </c>
      <c r="G691" s="39">
        <f t="shared" si="1221"/>
        <v>0</v>
      </c>
      <c r="H691" s="39">
        <f t="shared" si="1221"/>
        <v>0</v>
      </c>
      <c r="I691" s="39">
        <f t="shared" si="1221"/>
        <v>0</v>
      </c>
      <c r="J691" s="39">
        <f t="shared" si="1221"/>
        <v>0</v>
      </c>
      <c r="K691" s="39">
        <f t="shared" si="1221"/>
        <v>0</v>
      </c>
      <c r="L691" s="39">
        <f t="shared" si="1221"/>
        <v>0</v>
      </c>
      <c r="M691" s="39">
        <f t="shared" si="1221"/>
        <v>0</v>
      </c>
      <c r="N691" s="39">
        <f t="shared" si="1221"/>
        <v>0</v>
      </c>
      <c r="O691" s="39">
        <f t="shared" si="1221"/>
        <v>0</v>
      </c>
      <c r="P691" s="39">
        <f t="shared" si="1221"/>
        <v>0</v>
      </c>
      <c r="Q691" s="39">
        <f t="shared" si="1221"/>
        <v>7849.4324999999999</v>
      </c>
      <c r="R691" s="39">
        <f t="shared" si="1221"/>
        <v>0</v>
      </c>
      <c r="S691" s="39">
        <f t="shared" si="1221"/>
        <v>638.30550000000005</v>
      </c>
      <c r="T691" s="39">
        <f t="shared" si="1221"/>
        <v>3088.0184999999997</v>
      </c>
      <c r="U691" s="39">
        <f t="shared" si="1221"/>
        <v>569.29949999999997</v>
      </c>
      <c r="V691" s="39">
        <f t="shared" si="1221"/>
        <v>0</v>
      </c>
      <c r="W691" s="39">
        <f t="shared" si="1221"/>
        <v>149449.7445</v>
      </c>
      <c r="X691" s="39">
        <f t="shared" si="1221"/>
        <v>10230.139499999999</v>
      </c>
      <c r="Y691" s="39">
        <f t="shared" si="1221"/>
        <v>379.53300000000002</v>
      </c>
      <c r="Z691" s="39">
        <f t="shared" si="1221"/>
        <v>310.52699999999999</v>
      </c>
      <c r="AA691" s="39">
        <f t="shared" si="1221"/>
        <v>0</v>
      </c>
      <c r="AB691" s="39">
        <f t="shared" si="1221"/>
        <v>0</v>
      </c>
      <c r="AC691" s="67"/>
      <c r="AD691" s="55"/>
    </row>
    <row r="692" spans="1:30" s="53" customFormat="1" ht="13.35" customHeight="1">
      <c r="A692" s="96" t="s">
        <v>389</v>
      </c>
      <c r="B692" s="209">
        <v>973289</v>
      </c>
      <c r="C692" s="165">
        <f t="shared" si="1170"/>
        <v>81107.42</v>
      </c>
      <c r="D692" s="40">
        <v>1.0999999999999999E-2</v>
      </c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>
        <v>3.7000000000000002E-3</v>
      </c>
      <c r="Q692" s="40">
        <v>9.6100000000000005E-2</v>
      </c>
      <c r="R692" s="40">
        <v>0.19420000000000001</v>
      </c>
      <c r="S692" s="40">
        <v>7.4999999999999997E-3</v>
      </c>
      <c r="T692" s="40">
        <v>6.0100000000000001E-2</v>
      </c>
      <c r="U692" s="40"/>
      <c r="V692" s="40"/>
      <c r="W692" s="40">
        <v>0.50570000000000004</v>
      </c>
      <c r="X692" s="40">
        <v>0.1135</v>
      </c>
      <c r="Y692" s="40">
        <v>4.4999999999999997E-3</v>
      </c>
      <c r="Z692" s="40">
        <v>3.7000000000000002E-3</v>
      </c>
      <c r="AA692" s="40"/>
      <c r="AB692" s="40"/>
      <c r="AC692" s="67"/>
      <c r="AD692" s="55"/>
    </row>
    <row r="693" spans="1:30" s="53" customFormat="1" ht="13.35" customHeight="1">
      <c r="A693" s="97"/>
      <c r="B693" s="12"/>
      <c r="C693" s="165"/>
      <c r="D693" s="39">
        <f t="shared" ref="D693" si="1222">$C692*D692</f>
        <v>892.18161999999995</v>
      </c>
      <c r="E693" s="39">
        <f t="shared" ref="E693" si="1223">$C692*E692</f>
        <v>0</v>
      </c>
      <c r="F693" s="39">
        <f t="shared" ref="F693:O693" si="1224">$C692*F692</f>
        <v>0</v>
      </c>
      <c r="G693" s="39">
        <f t="shared" si="1224"/>
        <v>0</v>
      </c>
      <c r="H693" s="39">
        <f t="shared" si="1224"/>
        <v>0</v>
      </c>
      <c r="I693" s="39">
        <f t="shared" si="1224"/>
        <v>0</v>
      </c>
      <c r="J693" s="39">
        <f t="shared" si="1224"/>
        <v>0</v>
      </c>
      <c r="K693" s="39">
        <f t="shared" si="1224"/>
        <v>0</v>
      </c>
      <c r="L693" s="39">
        <f t="shared" si="1224"/>
        <v>0</v>
      </c>
      <c r="M693" s="39">
        <f t="shared" si="1224"/>
        <v>0</v>
      </c>
      <c r="N693" s="39">
        <f t="shared" si="1224"/>
        <v>0</v>
      </c>
      <c r="O693" s="39">
        <f t="shared" si="1224"/>
        <v>0</v>
      </c>
      <c r="P693" s="39">
        <f t="shared" ref="P693" si="1225">$C692*P692</f>
        <v>300.09745400000003</v>
      </c>
      <c r="Q693" s="39">
        <f t="shared" ref="Q693" si="1226">$C692*Q692</f>
        <v>7794.4230619999998</v>
      </c>
      <c r="R693" s="39">
        <f t="shared" ref="R693:AB693" si="1227">$C692*R692</f>
        <v>15751.060964</v>
      </c>
      <c r="S693" s="39">
        <f t="shared" si="1227"/>
        <v>608.30565000000001</v>
      </c>
      <c r="T693" s="39">
        <f t="shared" si="1227"/>
        <v>4874.555942</v>
      </c>
      <c r="U693" s="39">
        <f t="shared" si="1227"/>
        <v>0</v>
      </c>
      <c r="V693" s="39">
        <f t="shared" si="1227"/>
        <v>0</v>
      </c>
      <c r="W693" s="39">
        <f t="shared" si="1227"/>
        <v>41016.022294000002</v>
      </c>
      <c r="X693" s="39">
        <f t="shared" si="1227"/>
        <v>9205.6921700000003</v>
      </c>
      <c r="Y693" s="39">
        <f t="shared" si="1227"/>
        <v>364.98338999999999</v>
      </c>
      <c r="Z693" s="39">
        <f t="shared" si="1227"/>
        <v>300.09745400000003</v>
      </c>
      <c r="AA693" s="39">
        <f t="shared" si="1227"/>
        <v>0</v>
      </c>
      <c r="AB693" s="39">
        <f t="shared" si="1227"/>
        <v>0</v>
      </c>
      <c r="AC693" s="67"/>
      <c r="AD693" s="55"/>
    </row>
    <row r="694" spans="1:30" s="53" customFormat="1" ht="13.35" customHeight="1">
      <c r="A694" s="96" t="s">
        <v>390</v>
      </c>
      <c r="B694" s="29">
        <f>4122803/2</f>
        <v>2061401.5</v>
      </c>
      <c r="C694" s="165">
        <f t="shared" si="1170"/>
        <v>171783.46</v>
      </c>
      <c r="D694" s="38">
        <v>1.6500000000000001E-2</v>
      </c>
      <c r="E694" s="38">
        <v>0.1368</v>
      </c>
      <c r="F694" s="38">
        <v>5.7599999999999998E-2</v>
      </c>
      <c r="G694" s="38">
        <v>8.0399999999999999E-2</v>
      </c>
      <c r="H694" s="38">
        <v>4.1099999999999998E-2</v>
      </c>
      <c r="I694" s="38">
        <v>0.13389999999999999</v>
      </c>
      <c r="J694" s="38">
        <v>2.12E-2</v>
      </c>
      <c r="K694" s="38">
        <v>3.2500000000000001E-2</v>
      </c>
      <c r="L694" s="38">
        <v>1.7100000000000001E-2</v>
      </c>
      <c r="M694" s="38">
        <v>2.5999999999999999E-2</v>
      </c>
      <c r="N694" s="38">
        <v>0.13320000000000001</v>
      </c>
      <c r="O694" s="38">
        <v>1.89E-2</v>
      </c>
      <c r="P694" s="38">
        <v>0</v>
      </c>
      <c r="Q694" s="38">
        <v>3.8600000000000002E-2</v>
      </c>
      <c r="R694" s="38">
        <v>1.9E-2</v>
      </c>
      <c r="S694" s="38">
        <v>4.1999999999999997E-3</v>
      </c>
      <c r="T694" s="38">
        <v>5.3999999999999999E-2</v>
      </c>
      <c r="U694" s="38">
        <v>1.78E-2</v>
      </c>
      <c r="V694" s="38">
        <v>3.6700000000000003E-2</v>
      </c>
      <c r="W694" s="38">
        <v>4.7199999999999999E-2</v>
      </c>
      <c r="X694" s="38">
        <v>6.3899999999999998E-2</v>
      </c>
      <c r="Y694" s="38">
        <v>2.5999999999999999E-3</v>
      </c>
      <c r="Z694" s="5">
        <v>0</v>
      </c>
      <c r="AA694" s="5">
        <v>8.0000000000000004E-4</v>
      </c>
      <c r="AB694" s="5">
        <v>0</v>
      </c>
      <c r="AC694" s="67"/>
      <c r="AD694" s="55"/>
    </row>
    <row r="695" spans="1:30" s="53" customFormat="1" ht="13.35" customHeight="1">
      <c r="A695" s="97"/>
      <c r="B695" s="30"/>
      <c r="C695" s="165"/>
      <c r="D695" s="6">
        <f t="shared" ref="D695" si="1228">$C694*D694</f>
        <v>2834.4270900000001</v>
      </c>
      <c r="E695" s="6">
        <f t="shared" ref="E695" si="1229">$C694*E694</f>
        <v>23499.977328000001</v>
      </c>
      <c r="F695" s="6">
        <f t="shared" ref="F695:O695" si="1230">$C694*F694</f>
        <v>9894.7272959999991</v>
      </c>
      <c r="G695" s="6">
        <f t="shared" si="1230"/>
        <v>13811.390184</v>
      </c>
      <c r="H695" s="6">
        <f t="shared" si="1230"/>
        <v>7060.300205999999</v>
      </c>
      <c r="I695" s="6">
        <f t="shared" si="1230"/>
        <v>23001.805293999998</v>
      </c>
      <c r="J695" s="6">
        <f t="shared" si="1230"/>
        <v>3641.8093519999998</v>
      </c>
      <c r="K695" s="6">
        <f t="shared" si="1230"/>
        <v>5582.96245</v>
      </c>
      <c r="L695" s="6">
        <f t="shared" si="1230"/>
        <v>2937.4971660000001</v>
      </c>
      <c r="M695" s="6">
        <f t="shared" si="1230"/>
        <v>4466.36996</v>
      </c>
      <c r="N695" s="6">
        <f t="shared" si="1230"/>
        <v>22881.556872000001</v>
      </c>
      <c r="O695" s="6">
        <f t="shared" si="1230"/>
        <v>3246.707394</v>
      </c>
      <c r="P695" s="6">
        <f t="shared" ref="P695" si="1231">$C694*P694</f>
        <v>0</v>
      </c>
      <c r="Q695" s="6">
        <f t="shared" ref="Q695" si="1232">$C694*Q694</f>
        <v>6630.8415560000003</v>
      </c>
      <c r="R695" s="6">
        <f t="shared" ref="R695:AB695" si="1233">$C694*R694</f>
        <v>3263.8857399999997</v>
      </c>
      <c r="S695" s="6">
        <f t="shared" si="1233"/>
        <v>721.49053199999992</v>
      </c>
      <c r="T695" s="6">
        <f t="shared" si="1233"/>
        <v>9276.3068399999993</v>
      </c>
      <c r="U695" s="6">
        <f t="shared" si="1233"/>
        <v>3057.7455879999998</v>
      </c>
      <c r="V695" s="6">
        <f t="shared" si="1233"/>
        <v>6304.4529820000007</v>
      </c>
      <c r="W695" s="6">
        <f t="shared" si="1233"/>
        <v>8108.1793119999993</v>
      </c>
      <c r="X695" s="6">
        <f t="shared" si="1233"/>
        <v>10976.963093999999</v>
      </c>
      <c r="Y695" s="6">
        <f t="shared" si="1233"/>
        <v>446.63699599999995</v>
      </c>
      <c r="Z695" s="6">
        <f t="shared" si="1233"/>
        <v>0</v>
      </c>
      <c r="AA695" s="6">
        <f t="shared" si="1233"/>
        <v>137.42676800000001</v>
      </c>
      <c r="AB695" s="6">
        <f t="shared" si="1233"/>
        <v>0</v>
      </c>
      <c r="AC695" s="67"/>
      <c r="AD695" s="55"/>
    </row>
    <row r="696" spans="1:30" s="52" customFormat="1">
      <c r="A696" s="96" t="s">
        <v>444</v>
      </c>
      <c r="B696" s="29">
        <f>4122803/2</f>
        <v>2061401.5</v>
      </c>
      <c r="C696" s="165">
        <f t="shared" si="1170"/>
        <v>171783.46</v>
      </c>
      <c r="D696" s="5"/>
      <c r="E696" s="5"/>
      <c r="F696" s="5"/>
      <c r="G696" s="5"/>
      <c r="H696" s="5">
        <v>0.24310000000000001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0.75690000000000002</v>
      </c>
      <c r="X696" s="5"/>
      <c r="Y696" s="5"/>
      <c r="Z696" s="5"/>
      <c r="AA696" s="5"/>
      <c r="AB696" s="5"/>
      <c r="AC696" s="67"/>
      <c r="AD696" s="55"/>
    </row>
    <row r="697" spans="1:30" s="52" customFormat="1">
      <c r="A697" s="97"/>
      <c r="B697" s="12"/>
      <c r="C697" s="165"/>
      <c r="D697" s="6">
        <f t="shared" ref="D697" si="1234">$C696*D696</f>
        <v>0</v>
      </c>
      <c r="E697" s="6">
        <f t="shared" ref="E697" si="1235">$C696*E696</f>
        <v>0</v>
      </c>
      <c r="F697" s="6">
        <f t="shared" ref="F697:O697" si="1236">$C696*F696</f>
        <v>0</v>
      </c>
      <c r="G697" s="6">
        <f t="shared" si="1236"/>
        <v>0</v>
      </c>
      <c r="H697" s="6">
        <f t="shared" si="1236"/>
        <v>41760.559126</v>
      </c>
      <c r="I697" s="6">
        <f t="shared" si="1236"/>
        <v>0</v>
      </c>
      <c r="J697" s="6">
        <f t="shared" si="1236"/>
        <v>0</v>
      </c>
      <c r="K697" s="6">
        <f t="shared" si="1236"/>
        <v>0</v>
      </c>
      <c r="L697" s="6">
        <f t="shared" si="1236"/>
        <v>0</v>
      </c>
      <c r="M697" s="6">
        <f t="shared" si="1236"/>
        <v>0</v>
      </c>
      <c r="N697" s="6">
        <f t="shared" si="1236"/>
        <v>0</v>
      </c>
      <c r="O697" s="6">
        <f t="shared" si="1236"/>
        <v>0</v>
      </c>
      <c r="P697" s="6">
        <f t="shared" ref="P697" si="1237">$C696*P696</f>
        <v>0</v>
      </c>
      <c r="Q697" s="6">
        <f t="shared" ref="Q697" si="1238">$C696*Q696</f>
        <v>0</v>
      </c>
      <c r="R697" s="6">
        <f t="shared" ref="R697:AB697" si="1239">$C696*R696</f>
        <v>0</v>
      </c>
      <c r="S697" s="6">
        <f t="shared" si="1239"/>
        <v>0</v>
      </c>
      <c r="T697" s="6">
        <f t="shared" si="1239"/>
        <v>0</v>
      </c>
      <c r="U697" s="6">
        <f t="shared" si="1239"/>
        <v>0</v>
      </c>
      <c r="V697" s="6">
        <f t="shared" si="1239"/>
        <v>0</v>
      </c>
      <c r="W697" s="6">
        <f t="shared" si="1239"/>
        <v>130022.900874</v>
      </c>
      <c r="X697" s="6">
        <f t="shared" si="1239"/>
        <v>0</v>
      </c>
      <c r="Y697" s="6">
        <f t="shared" si="1239"/>
        <v>0</v>
      </c>
      <c r="Z697" s="6">
        <f t="shared" si="1239"/>
        <v>0</v>
      </c>
      <c r="AA697" s="6">
        <f t="shared" si="1239"/>
        <v>0</v>
      </c>
      <c r="AB697" s="6">
        <f t="shared" si="1239"/>
        <v>0</v>
      </c>
      <c r="AC697" s="67"/>
      <c r="AD697" s="55"/>
    </row>
    <row r="698" spans="1:30" s="53" customFormat="1" ht="13.35" customHeight="1">
      <c r="A698" s="96" t="s">
        <v>391</v>
      </c>
      <c r="B698" s="209">
        <f>1491718/2</f>
        <v>745859</v>
      </c>
      <c r="C698" s="165">
        <f t="shared" si="1170"/>
        <v>62154.92</v>
      </c>
      <c r="D698" s="38">
        <v>1.6500000000000001E-2</v>
      </c>
      <c r="E698" s="38">
        <v>0.1368</v>
      </c>
      <c r="F698" s="38">
        <v>5.7599999999999998E-2</v>
      </c>
      <c r="G698" s="38">
        <v>8.0399999999999999E-2</v>
      </c>
      <c r="H698" s="38">
        <v>4.1099999999999998E-2</v>
      </c>
      <c r="I698" s="38">
        <v>0.13389999999999999</v>
      </c>
      <c r="J698" s="38">
        <v>2.12E-2</v>
      </c>
      <c r="K698" s="38">
        <v>3.2500000000000001E-2</v>
      </c>
      <c r="L698" s="38">
        <v>1.7100000000000001E-2</v>
      </c>
      <c r="M698" s="38">
        <v>2.5999999999999999E-2</v>
      </c>
      <c r="N698" s="38">
        <v>0.13320000000000001</v>
      </c>
      <c r="O698" s="38">
        <v>1.89E-2</v>
      </c>
      <c r="P698" s="38">
        <v>0</v>
      </c>
      <c r="Q698" s="38">
        <v>3.8600000000000002E-2</v>
      </c>
      <c r="R698" s="38">
        <v>1.9E-2</v>
      </c>
      <c r="S698" s="38">
        <v>4.1999999999999997E-3</v>
      </c>
      <c r="T698" s="38">
        <v>5.3999999999999999E-2</v>
      </c>
      <c r="U698" s="38">
        <v>1.78E-2</v>
      </c>
      <c r="V698" s="38">
        <v>3.6700000000000003E-2</v>
      </c>
      <c r="W698" s="38">
        <v>4.7199999999999999E-2</v>
      </c>
      <c r="X698" s="38">
        <v>6.3899999999999998E-2</v>
      </c>
      <c r="Y698" s="38">
        <v>2.5999999999999999E-3</v>
      </c>
      <c r="Z698" s="5">
        <v>0</v>
      </c>
      <c r="AA698" s="5">
        <v>8.0000000000000004E-4</v>
      </c>
      <c r="AB698" s="5">
        <v>0</v>
      </c>
      <c r="AC698" s="67"/>
      <c r="AD698" s="55"/>
    </row>
    <row r="699" spans="1:30" s="53" customFormat="1" ht="13.35" customHeight="1">
      <c r="A699" s="97"/>
      <c r="B699" s="12"/>
      <c r="C699" s="165"/>
      <c r="D699" s="6">
        <f t="shared" ref="D699" si="1240">$C698*D698</f>
        <v>1025.55618</v>
      </c>
      <c r="E699" s="6">
        <f t="shared" ref="E699" si="1241">$C698*E698</f>
        <v>8502.7930560000004</v>
      </c>
      <c r="F699" s="6">
        <f t="shared" ref="F699:O699" si="1242">$C698*F698</f>
        <v>3580.123392</v>
      </c>
      <c r="G699" s="6">
        <f t="shared" si="1242"/>
        <v>4997.2555679999996</v>
      </c>
      <c r="H699" s="6">
        <f t="shared" si="1242"/>
        <v>2554.5672119999999</v>
      </c>
      <c r="I699" s="6">
        <f t="shared" si="1242"/>
        <v>8322.543787999999</v>
      </c>
      <c r="J699" s="6">
        <f t="shared" si="1242"/>
        <v>1317.6843039999999</v>
      </c>
      <c r="K699" s="6">
        <f t="shared" si="1242"/>
        <v>2020.0349000000001</v>
      </c>
      <c r="L699" s="6">
        <f t="shared" si="1242"/>
        <v>1062.8491320000001</v>
      </c>
      <c r="M699" s="6">
        <f t="shared" si="1242"/>
        <v>1616.0279199999998</v>
      </c>
      <c r="N699" s="6">
        <f t="shared" si="1242"/>
        <v>8279.0353439999999</v>
      </c>
      <c r="O699" s="6">
        <f t="shared" si="1242"/>
        <v>1174.7279879999999</v>
      </c>
      <c r="P699" s="6">
        <f t="shared" ref="P699" si="1243">$C698*P698</f>
        <v>0</v>
      </c>
      <c r="Q699" s="6">
        <f t="shared" ref="Q699" si="1244">$C698*Q698</f>
        <v>2399.1799120000001</v>
      </c>
      <c r="R699" s="6">
        <f t="shared" ref="R699:AB699" si="1245">$C698*R698</f>
        <v>1180.9434799999999</v>
      </c>
      <c r="S699" s="6">
        <f t="shared" si="1245"/>
        <v>261.05066399999998</v>
      </c>
      <c r="T699" s="6">
        <f t="shared" si="1245"/>
        <v>3356.3656799999999</v>
      </c>
      <c r="U699" s="6">
        <f t="shared" si="1245"/>
        <v>1106.3575759999999</v>
      </c>
      <c r="V699" s="6">
        <f t="shared" si="1245"/>
        <v>2281.085564</v>
      </c>
      <c r="W699" s="6">
        <f t="shared" si="1245"/>
        <v>2933.7122239999999</v>
      </c>
      <c r="X699" s="6">
        <f t="shared" si="1245"/>
        <v>3971.699388</v>
      </c>
      <c r="Y699" s="6">
        <f t="shared" si="1245"/>
        <v>161.60279199999999</v>
      </c>
      <c r="Z699" s="6">
        <f t="shared" si="1245"/>
        <v>0</v>
      </c>
      <c r="AA699" s="6">
        <f t="shared" si="1245"/>
        <v>49.723936000000002</v>
      </c>
      <c r="AB699" s="6">
        <f t="shared" si="1245"/>
        <v>0</v>
      </c>
      <c r="AC699" s="67"/>
      <c r="AD699" s="55"/>
    </row>
    <row r="700" spans="1:30" s="53" customFormat="1" ht="13.35" customHeight="1">
      <c r="A700" s="96" t="s">
        <v>396</v>
      </c>
      <c r="B700" s="209">
        <f>1491718/2</f>
        <v>745859</v>
      </c>
      <c r="C700" s="165">
        <f t="shared" si="1170"/>
        <v>62154.92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>
        <v>1</v>
      </c>
      <c r="X700" s="5"/>
      <c r="Y700" s="5"/>
      <c r="Z700" s="5"/>
      <c r="AA700" s="5"/>
      <c r="AB700" s="5"/>
      <c r="AC700" s="67"/>
      <c r="AD700" s="55"/>
    </row>
    <row r="701" spans="1:30" s="53" customFormat="1" ht="13.35" customHeight="1">
      <c r="A701" s="97"/>
      <c r="B701" s="12"/>
      <c r="C701" s="165"/>
      <c r="D701" s="6">
        <f t="shared" ref="D701" si="1246">$C700*D700</f>
        <v>0</v>
      </c>
      <c r="E701" s="6">
        <f t="shared" ref="E701" si="1247">$C700*E700</f>
        <v>0</v>
      </c>
      <c r="F701" s="6">
        <f t="shared" ref="F701:O701" si="1248">$C700*F700</f>
        <v>0</v>
      </c>
      <c r="G701" s="6">
        <f t="shared" si="1248"/>
        <v>0</v>
      </c>
      <c r="H701" s="6">
        <f t="shared" si="1248"/>
        <v>0</v>
      </c>
      <c r="I701" s="6">
        <f t="shared" si="1248"/>
        <v>0</v>
      </c>
      <c r="J701" s="6">
        <f t="shared" si="1248"/>
        <v>0</v>
      </c>
      <c r="K701" s="6">
        <f t="shared" si="1248"/>
        <v>0</v>
      </c>
      <c r="L701" s="6">
        <f t="shared" si="1248"/>
        <v>0</v>
      </c>
      <c r="M701" s="6">
        <f t="shared" si="1248"/>
        <v>0</v>
      </c>
      <c r="N701" s="6">
        <f t="shared" si="1248"/>
        <v>0</v>
      </c>
      <c r="O701" s="6">
        <f t="shared" si="1248"/>
        <v>0</v>
      </c>
      <c r="P701" s="6">
        <f t="shared" ref="P701" si="1249">$C700*P700</f>
        <v>0</v>
      </c>
      <c r="Q701" s="6">
        <f t="shared" ref="Q701" si="1250">$C700*Q700</f>
        <v>0</v>
      </c>
      <c r="R701" s="6">
        <f t="shared" ref="R701:AB701" si="1251">$C700*R700</f>
        <v>0</v>
      </c>
      <c r="S701" s="6">
        <f t="shared" si="1251"/>
        <v>0</v>
      </c>
      <c r="T701" s="6">
        <f t="shared" si="1251"/>
        <v>0</v>
      </c>
      <c r="U701" s="6">
        <f t="shared" si="1251"/>
        <v>0</v>
      </c>
      <c r="V701" s="6">
        <f t="shared" si="1251"/>
        <v>0</v>
      </c>
      <c r="W701" s="6">
        <f t="shared" si="1251"/>
        <v>62154.92</v>
      </c>
      <c r="X701" s="6">
        <f t="shared" si="1251"/>
        <v>0</v>
      </c>
      <c r="Y701" s="6">
        <f t="shared" si="1251"/>
        <v>0</v>
      </c>
      <c r="Z701" s="6">
        <f t="shared" si="1251"/>
        <v>0</v>
      </c>
      <c r="AA701" s="6">
        <f t="shared" si="1251"/>
        <v>0</v>
      </c>
      <c r="AB701" s="6">
        <f t="shared" si="1251"/>
        <v>0</v>
      </c>
      <c r="AC701" s="67"/>
      <c r="AD701" s="55"/>
    </row>
    <row r="702" spans="1:30" s="53" customFormat="1" ht="13.35" customHeight="1">
      <c r="A702" s="96" t="s">
        <v>491</v>
      </c>
      <c r="B702" s="209">
        <f>1398966/2</f>
        <v>699483</v>
      </c>
      <c r="C702" s="165">
        <f t="shared" si="1170"/>
        <v>58290.25</v>
      </c>
      <c r="D702" s="38">
        <v>1.6500000000000001E-2</v>
      </c>
      <c r="E702" s="38">
        <v>0.1368</v>
      </c>
      <c r="F702" s="38">
        <v>5.7599999999999998E-2</v>
      </c>
      <c r="G702" s="38">
        <v>8.0399999999999999E-2</v>
      </c>
      <c r="H702" s="38">
        <v>4.1099999999999998E-2</v>
      </c>
      <c r="I702" s="38">
        <v>0.13389999999999999</v>
      </c>
      <c r="J702" s="38">
        <v>2.12E-2</v>
      </c>
      <c r="K702" s="38">
        <v>3.2500000000000001E-2</v>
      </c>
      <c r="L702" s="38">
        <v>1.7100000000000001E-2</v>
      </c>
      <c r="M702" s="38">
        <v>2.5999999999999999E-2</v>
      </c>
      <c r="N702" s="38">
        <v>0.13320000000000001</v>
      </c>
      <c r="O702" s="38">
        <v>1.89E-2</v>
      </c>
      <c r="P702" s="38">
        <v>0</v>
      </c>
      <c r="Q702" s="38">
        <v>3.8600000000000002E-2</v>
      </c>
      <c r="R702" s="38">
        <v>1.9E-2</v>
      </c>
      <c r="S702" s="38">
        <v>4.1999999999999997E-3</v>
      </c>
      <c r="T702" s="38">
        <v>5.3999999999999999E-2</v>
      </c>
      <c r="U702" s="38">
        <v>1.78E-2</v>
      </c>
      <c r="V702" s="38">
        <v>3.6700000000000003E-2</v>
      </c>
      <c r="W702" s="38">
        <v>4.7199999999999999E-2</v>
      </c>
      <c r="X702" s="38">
        <v>6.3899999999999998E-2</v>
      </c>
      <c r="Y702" s="38">
        <v>2.5999999999999999E-3</v>
      </c>
      <c r="Z702" s="5">
        <v>0</v>
      </c>
      <c r="AA702" s="5">
        <v>8.0000000000000004E-4</v>
      </c>
      <c r="AB702" s="5">
        <v>0</v>
      </c>
      <c r="AC702" s="67"/>
      <c r="AD702" s="55"/>
    </row>
    <row r="703" spans="1:30" s="53" customFormat="1" ht="13.35" customHeight="1">
      <c r="A703" s="97"/>
      <c r="B703" s="12"/>
      <c r="C703" s="165"/>
      <c r="D703" s="6">
        <f t="shared" ref="D703" si="1252">$C702*D702</f>
        <v>961.78912500000001</v>
      </c>
      <c r="E703" s="6">
        <f t="shared" ref="E703" si="1253">$C702*E702</f>
        <v>7974.1062000000002</v>
      </c>
      <c r="F703" s="6">
        <f t="shared" ref="F703:O703" si="1254">$C702*F702</f>
        <v>3357.5183999999999</v>
      </c>
      <c r="G703" s="6">
        <f t="shared" si="1254"/>
        <v>4686.5361000000003</v>
      </c>
      <c r="H703" s="6">
        <f t="shared" si="1254"/>
        <v>2395.7292749999997</v>
      </c>
      <c r="I703" s="6">
        <f t="shared" si="1254"/>
        <v>7805.0644749999992</v>
      </c>
      <c r="J703" s="6">
        <f t="shared" si="1254"/>
        <v>1235.7533000000001</v>
      </c>
      <c r="K703" s="6">
        <f t="shared" si="1254"/>
        <v>1894.433125</v>
      </c>
      <c r="L703" s="6">
        <f t="shared" si="1254"/>
        <v>996.76327500000002</v>
      </c>
      <c r="M703" s="6">
        <f t="shared" si="1254"/>
        <v>1515.5464999999999</v>
      </c>
      <c r="N703" s="6">
        <f t="shared" si="1254"/>
        <v>7764.261300000001</v>
      </c>
      <c r="O703" s="6">
        <f t="shared" si="1254"/>
        <v>1101.685725</v>
      </c>
      <c r="P703" s="6">
        <f t="shared" ref="P703" si="1255">$C702*P702</f>
        <v>0</v>
      </c>
      <c r="Q703" s="6">
        <f t="shared" ref="Q703" si="1256">$C702*Q702</f>
        <v>2250.0036500000001</v>
      </c>
      <c r="R703" s="6">
        <f t="shared" ref="R703:AB703" si="1257">$C702*R702</f>
        <v>1107.51475</v>
      </c>
      <c r="S703" s="6">
        <f t="shared" si="1257"/>
        <v>244.81904999999998</v>
      </c>
      <c r="T703" s="6">
        <f t="shared" si="1257"/>
        <v>3147.6734999999999</v>
      </c>
      <c r="U703" s="6">
        <f t="shared" si="1257"/>
        <v>1037.56645</v>
      </c>
      <c r="V703" s="6">
        <f t="shared" si="1257"/>
        <v>2139.2521750000001</v>
      </c>
      <c r="W703" s="6">
        <f t="shared" si="1257"/>
        <v>2751.2997999999998</v>
      </c>
      <c r="X703" s="6">
        <f t="shared" si="1257"/>
        <v>3724.746975</v>
      </c>
      <c r="Y703" s="6">
        <f t="shared" si="1257"/>
        <v>151.55464999999998</v>
      </c>
      <c r="Z703" s="6">
        <f t="shared" si="1257"/>
        <v>0</v>
      </c>
      <c r="AA703" s="6">
        <f t="shared" si="1257"/>
        <v>46.632200000000005</v>
      </c>
      <c r="AB703" s="6">
        <f t="shared" si="1257"/>
        <v>0</v>
      </c>
      <c r="AC703" s="67"/>
      <c r="AD703" s="55"/>
    </row>
    <row r="704" spans="1:30" s="53" customFormat="1" ht="13.35" customHeight="1">
      <c r="A704" s="96" t="s">
        <v>492</v>
      </c>
      <c r="B704" s="209">
        <f>1398966/2</f>
        <v>699483</v>
      </c>
      <c r="C704" s="165">
        <f t="shared" si="1170"/>
        <v>58290.25</v>
      </c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>
        <v>1</v>
      </c>
      <c r="X704" s="5"/>
      <c r="Y704" s="5"/>
      <c r="Z704" s="5"/>
      <c r="AA704" s="5"/>
      <c r="AB704" s="5"/>
      <c r="AC704" s="67"/>
      <c r="AD704" s="55"/>
    </row>
    <row r="705" spans="1:30" s="53" customFormat="1" ht="13.35" customHeight="1">
      <c r="A705" s="97"/>
      <c r="B705" s="12"/>
      <c r="C705" s="165"/>
      <c r="D705" s="6">
        <f t="shared" ref="D705" si="1258">$C704*D704</f>
        <v>0</v>
      </c>
      <c r="E705" s="6">
        <f t="shared" ref="E705" si="1259">$C704*E704</f>
        <v>0</v>
      </c>
      <c r="F705" s="6">
        <f t="shared" ref="F705:O705" si="1260">$C704*F704</f>
        <v>0</v>
      </c>
      <c r="G705" s="6">
        <f t="shared" si="1260"/>
        <v>0</v>
      </c>
      <c r="H705" s="6">
        <f t="shared" si="1260"/>
        <v>0</v>
      </c>
      <c r="I705" s="6">
        <f t="shared" si="1260"/>
        <v>0</v>
      </c>
      <c r="J705" s="6">
        <f t="shared" si="1260"/>
        <v>0</v>
      </c>
      <c r="K705" s="6">
        <f t="shared" si="1260"/>
        <v>0</v>
      </c>
      <c r="L705" s="6">
        <f t="shared" si="1260"/>
        <v>0</v>
      </c>
      <c r="M705" s="6">
        <f t="shared" si="1260"/>
        <v>0</v>
      </c>
      <c r="N705" s="6">
        <f t="shared" si="1260"/>
        <v>0</v>
      </c>
      <c r="O705" s="6">
        <f t="shared" si="1260"/>
        <v>0</v>
      </c>
      <c r="P705" s="6">
        <f t="shared" ref="P705" si="1261">$C704*P704</f>
        <v>0</v>
      </c>
      <c r="Q705" s="6">
        <f t="shared" ref="Q705" si="1262">$C704*Q704</f>
        <v>0</v>
      </c>
      <c r="R705" s="6">
        <f t="shared" ref="R705:AB705" si="1263">$C704*R704</f>
        <v>0</v>
      </c>
      <c r="S705" s="6">
        <f t="shared" si="1263"/>
        <v>0</v>
      </c>
      <c r="T705" s="6">
        <f t="shared" si="1263"/>
        <v>0</v>
      </c>
      <c r="U705" s="6">
        <f t="shared" si="1263"/>
        <v>0</v>
      </c>
      <c r="V705" s="6">
        <f t="shared" si="1263"/>
        <v>0</v>
      </c>
      <c r="W705" s="6">
        <f t="shared" si="1263"/>
        <v>58290.25</v>
      </c>
      <c r="X705" s="6">
        <f t="shared" si="1263"/>
        <v>0</v>
      </c>
      <c r="Y705" s="6">
        <f t="shared" si="1263"/>
        <v>0</v>
      </c>
      <c r="Z705" s="6">
        <f t="shared" si="1263"/>
        <v>0</v>
      </c>
      <c r="AA705" s="6">
        <f t="shared" si="1263"/>
        <v>0</v>
      </c>
      <c r="AB705" s="6">
        <f t="shared" si="1263"/>
        <v>0</v>
      </c>
      <c r="AC705" s="67"/>
      <c r="AD705" s="55"/>
    </row>
    <row r="706" spans="1:30" s="53" customFormat="1" ht="13.35" customHeight="1">
      <c r="A706" s="96" t="s">
        <v>490</v>
      </c>
      <c r="B706" s="209">
        <f>1703168/2</f>
        <v>851584</v>
      </c>
      <c r="C706" s="165">
        <f t="shared" si="1170"/>
        <v>70965.33</v>
      </c>
      <c r="D706" s="38">
        <v>1.6500000000000001E-2</v>
      </c>
      <c r="E706" s="38">
        <v>0.1368</v>
      </c>
      <c r="F706" s="38">
        <v>5.7599999999999998E-2</v>
      </c>
      <c r="G706" s="38">
        <v>8.0399999999999999E-2</v>
      </c>
      <c r="H706" s="38">
        <v>4.1099999999999998E-2</v>
      </c>
      <c r="I706" s="38">
        <v>0.13389999999999999</v>
      </c>
      <c r="J706" s="38">
        <v>2.12E-2</v>
      </c>
      <c r="K706" s="38">
        <v>3.2500000000000001E-2</v>
      </c>
      <c r="L706" s="38">
        <v>1.7100000000000001E-2</v>
      </c>
      <c r="M706" s="38">
        <v>2.5999999999999999E-2</v>
      </c>
      <c r="N706" s="38">
        <v>0.13320000000000001</v>
      </c>
      <c r="O706" s="38">
        <v>1.89E-2</v>
      </c>
      <c r="P706" s="38">
        <v>0</v>
      </c>
      <c r="Q706" s="38">
        <v>3.8600000000000002E-2</v>
      </c>
      <c r="R706" s="38">
        <v>1.9E-2</v>
      </c>
      <c r="S706" s="38">
        <v>4.1999999999999997E-3</v>
      </c>
      <c r="T706" s="38">
        <v>5.3999999999999999E-2</v>
      </c>
      <c r="U706" s="38">
        <v>1.78E-2</v>
      </c>
      <c r="V706" s="38">
        <v>3.6700000000000003E-2</v>
      </c>
      <c r="W706" s="38">
        <v>4.7199999999999999E-2</v>
      </c>
      <c r="X706" s="38">
        <v>6.3899999999999998E-2</v>
      </c>
      <c r="Y706" s="38">
        <v>2.5999999999999999E-3</v>
      </c>
      <c r="Z706" s="5">
        <v>0</v>
      </c>
      <c r="AA706" s="5">
        <v>8.0000000000000004E-4</v>
      </c>
      <c r="AB706" s="5">
        <v>0</v>
      </c>
      <c r="AC706" s="67"/>
      <c r="AD706" s="55"/>
    </row>
    <row r="707" spans="1:30" s="53" customFormat="1" ht="13.35" customHeight="1">
      <c r="A707" s="97"/>
      <c r="B707" s="12"/>
      <c r="C707" s="165"/>
      <c r="D707" s="6">
        <f t="shared" ref="D707" si="1264">$C706*D706</f>
        <v>1170.9279450000001</v>
      </c>
      <c r="E707" s="6">
        <f t="shared" ref="E707" si="1265">$C706*E706</f>
        <v>9708.0571440000003</v>
      </c>
      <c r="F707" s="6">
        <f t="shared" ref="F707:O707" si="1266">$C706*F706</f>
        <v>4087.603008</v>
      </c>
      <c r="G707" s="6">
        <f t="shared" si="1266"/>
        <v>5705.6125320000001</v>
      </c>
      <c r="H707" s="6">
        <f t="shared" si="1266"/>
        <v>2916.6750629999997</v>
      </c>
      <c r="I707" s="6">
        <f t="shared" si="1266"/>
        <v>9502.2576869999994</v>
      </c>
      <c r="J707" s="6">
        <f t="shared" si="1266"/>
        <v>1504.4649960000002</v>
      </c>
      <c r="K707" s="6">
        <f t="shared" si="1266"/>
        <v>2306.3732250000003</v>
      </c>
      <c r="L707" s="6">
        <f t="shared" si="1266"/>
        <v>1213.507143</v>
      </c>
      <c r="M707" s="6">
        <f t="shared" si="1266"/>
        <v>1845.0985799999999</v>
      </c>
      <c r="N707" s="6">
        <f t="shared" si="1266"/>
        <v>9452.5819560000018</v>
      </c>
      <c r="O707" s="6">
        <f t="shared" si="1266"/>
        <v>1341.244737</v>
      </c>
      <c r="P707" s="6">
        <f t="shared" ref="P707" si="1267">$C706*P706</f>
        <v>0</v>
      </c>
      <c r="Q707" s="6">
        <f t="shared" ref="Q707" si="1268">$C706*Q706</f>
        <v>2739.2617380000002</v>
      </c>
      <c r="R707" s="6">
        <f t="shared" ref="R707:AB707" si="1269">$C706*R706</f>
        <v>1348.3412699999999</v>
      </c>
      <c r="S707" s="6">
        <f t="shared" si="1269"/>
        <v>298.05438599999997</v>
      </c>
      <c r="T707" s="6">
        <f t="shared" si="1269"/>
        <v>3832.1278200000002</v>
      </c>
      <c r="U707" s="6">
        <f t="shared" si="1269"/>
        <v>1263.1828740000001</v>
      </c>
      <c r="V707" s="6">
        <f t="shared" si="1269"/>
        <v>2604.4276110000005</v>
      </c>
      <c r="W707" s="6">
        <f t="shared" si="1269"/>
        <v>3349.563576</v>
      </c>
      <c r="X707" s="6">
        <f t="shared" si="1269"/>
        <v>4534.6845869999997</v>
      </c>
      <c r="Y707" s="6">
        <f t="shared" si="1269"/>
        <v>184.50985800000001</v>
      </c>
      <c r="Z707" s="6">
        <f t="shared" si="1269"/>
        <v>0</v>
      </c>
      <c r="AA707" s="6">
        <f t="shared" si="1269"/>
        <v>56.772264000000007</v>
      </c>
      <c r="AB707" s="6">
        <f t="shared" si="1269"/>
        <v>0</v>
      </c>
      <c r="AC707" s="67"/>
      <c r="AD707" s="55"/>
    </row>
    <row r="708" spans="1:30" s="53" customFormat="1" ht="13.35" customHeight="1">
      <c r="A708" s="96" t="s">
        <v>523</v>
      </c>
      <c r="B708" s="209">
        <f>1703168/2</f>
        <v>851584</v>
      </c>
      <c r="C708" s="165">
        <f t="shared" si="1170"/>
        <v>70965.33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>
        <v>1</v>
      </c>
      <c r="X708" s="5"/>
      <c r="Y708" s="5"/>
      <c r="Z708" s="5"/>
      <c r="AA708" s="5"/>
      <c r="AB708" s="5"/>
      <c r="AC708" s="67"/>
      <c r="AD708" s="55"/>
    </row>
    <row r="709" spans="1:30" s="53" customFormat="1" ht="13.35" customHeight="1">
      <c r="A709" s="97"/>
      <c r="B709" s="12"/>
      <c r="C709" s="165"/>
      <c r="D709" s="6">
        <f t="shared" ref="D709" si="1270">$C708*D708</f>
        <v>0</v>
      </c>
      <c r="E709" s="6">
        <f t="shared" ref="E709" si="1271">$C708*E708</f>
        <v>0</v>
      </c>
      <c r="F709" s="6">
        <f t="shared" ref="F709:O709" si="1272">$C708*F708</f>
        <v>0</v>
      </c>
      <c r="G709" s="6">
        <f t="shared" si="1272"/>
        <v>0</v>
      </c>
      <c r="H709" s="6">
        <f t="shared" si="1272"/>
        <v>0</v>
      </c>
      <c r="I709" s="6">
        <f t="shared" si="1272"/>
        <v>0</v>
      </c>
      <c r="J709" s="6">
        <f t="shared" si="1272"/>
        <v>0</v>
      </c>
      <c r="K709" s="6">
        <f t="shared" si="1272"/>
        <v>0</v>
      </c>
      <c r="L709" s="6">
        <f t="shared" si="1272"/>
        <v>0</v>
      </c>
      <c r="M709" s="6">
        <f t="shared" si="1272"/>
        <v>0</v>
      </c>
      <c r="N709" s="6">
        <f t="shared" si="1272"/>
        <v>0</v>
      </c>
      <c r="O709" s="6">
        <f t="shared" si="1272"/>
        <v>0</v>
      </c>
      <c r="P709" s="6">
        <f t="shared" ref="P709" si="1273">$C708*P708</f>
        <v>0</v>
      </c>
      <c r="Q709" s="6">
        <f t="shared" ref="Q709" si="1274">$C708*Q708</f>
        <v>0</v>
      </c>
      <c r="R709" s="6">
        <f t="shared" ref="R709:AB709" si="1275">$C708*R708</f>
        <v>0</v>
      </c>
      <c r="S709" s="6">
        <f t="shared" si="1275"/>
        <v>0</v>
      </c>
      <c r="T709" s="6">
        <f t="shared" si="1275"/>
        <v>0</v>
      </c>
      <c r="U709" s="6">
        <f t="shared" si="1275"/>
        <v>0</v>
      </c>
      <c r="V709" s="6">
        <f t="shared" si="1275"/>
        <v>0</v>
      </c>
      <c r="W709" s="6">
        <f t="shared" si="1275"/>
        <v>70965.33</v>
      </c>
      <c r="X709" s="6">
        <f t="shared" si="1275"/>
        <v>0</v>
      </c>
      <c r="Y709" s="6">
        <f t="shared" si="1275"/>
        <v>0</v>
      </c>
      <c r="Z709" s="6">
        <f t="shared" si="1275"/>
        <v>0</v>
      </c>
      <c r="AA709" s="6">
        <f t="shared" si="1275"/>
        <v>0</v>
      </c>
      <c r="AB709" s="6">
        <f t="shared" si="1275"/>
        <v>0</v>
      </c>
      <c r="AC709" s="67"/>
      <c r="AD709" s="55"/>
    </row>
    <row r="710" spans="1:30" s="53" customFormat="1" ht="13.35" customHeight="1">
      <c r="A710" s="96" t="s">
        <v>526</v>
      </c>
      <c r="B710" s="209">
        <v>67297</v>
      </c>
      <c r="C710" s="165">
        <f t="shared" si="1170"/>
        <v>5608.08</v>
      </c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>
        <v>0.72850000000000004</v>
      </c>
      <c r="V710" s="5"/>
      <c r="W710" s="5">
        <v>0.27150000000000002</v>
      </c>
      <c r="X710" s="5"/>
      <c r="Y710" s="5"/>
      <c r="Z710" s="5"/>
      <c r="AA710" s="5"/>
      <c r="AB710" s="5"/>
      <c r="AC710" s="67"/>
      <c r="AD710" s="55"/>
    </row>
    <row r="711" spans="1:30" s="53" customFormat="1" ht="13.35" customHeight="1">
      <c r="A711" s="97"/>
      <c r="B711" s="12"/>
      <c r="C711" s="165"/>
      <c r="D711" s="6">
        <f t="shared" ref="D711" si="1276">$C710*D710</f>
        <v>0</v>
      </c>
      <c r="E711" s="6">
        <f t="shared" ref="E711" si="1277">$C710*E710</f>
        <v>0</v>
      </c>
      <c r="F711" s="6">
        <f t="shared" ref="F711:O711" si="1278">$C710*F710</f>
        <v>0</v>
      </c>
      <c r="G711" s="6">
        <f t="shared" si="1278"/>
        <v>0</v>
      </c>
      <c r="H711" s="6">
        <f t="shared" si="1278"/>
        <v>0</v>
      </c>
      <c r="I711" s="6">
        <f t="shared" si="1278"/>
        <v>0</v>
      </c>
      <c r="J711" s="6">
        <f t="shared" si="1278"/>
        <v>0</v>
      </c>
      <c r="K711" s="6">
        <f t="shared" si="1278"/>
        <v>0</v>
      </c>
      <c r="L711" s="6">
        <f t="shared" si="1278"/>
        <v>0</v>
      </c>
      <c r="M711" s="6">
        <f t="shared" si="1278"/>
        <v>0</v>
      </c>
      <c r="N711" s="6">
        <f t="shared" si="1278"/>
        <v>0</v>
      </c>
      <c r="O711" s="6">
        <f t="shared" si="1278"/>
        <v>0</v>
      </c>
      <c r="P711" s="6">
        <f t="shared" ref="P711" si="1279">$C710*P710</f>
        <v>0</v>
      </c>
      <c r="Q711" s="6">
        <f t="shared" ref="Q711" si="1280">$C710*Q710</f>
        <v>0</v>
      </c>
      <c r="R711" s="6">
        <f t="shared" ref="R711:AB711" si="1281">$C710*R710</f>
        <v>0</v>
      </c>
      <c r="S711" s="6">
        <f t="shared" si="1281"/>
        <v>0</v>
      </c>
      <c r="T711" s="6">
        <f t="shared" si="1281"/>
        <v>0</v>
      </c>
      <c r="U711" s="6">
        <f t="shared" si="1281"/>
        <v>4085.4862800000001</v>
      </c>
      <c r="V711" s="6">
        <f t="shared" si="1281"/>
        <v>0</v>
      </c>
      <c r="W711" s="6">
        <f t="shared" si="1281"/>
        <v>1522.5937200000001</v>
      </c>
      <c r="X711" s="6">
        <f t="shared" si="1281"/>
        <v>0</v>
      </c>
      <c r="Y711" s="6">
        <f t="shared" si="1281"/>
        <v>0</v>
      </c>
      <c r="Z711" s="6">
        <f t="shared" si="1281"/>
        <v>0</v>
      </c>
      <c r="AA711" s="6">
        <f t="shared" si="1281"/>
        <v>0</v>
      </c>
      <c r="AB711" s="6">
        <f t="shared" si="1281"/>
        <v>0</v>
      </c>
      <c r="AC711" s="67"/>
      <c r="AD711" s="55"/>
    </row>
    <row r="712" spans="1:30" s="53" customFormat="1">
      <c r="A712" s="16" t="s">
        <v>50</v>
      </c>
      <c r="B712" s="9">
        <f>SUM(B670:B710)</f>
        <v>77775565</v>
      </c>
      <c r="C712" s="166">
        <f>SUM(C670:C710)</f>
        <v>6481297.0700000003</v>
      </c>
      <c r="D712" s="9">
        <f>D671+D673+D675+D677+D679+D681+D683+D685+D687+D689+D691+D693+D695+D697+D699+D701+D703+D707+D705+D709+D711</f>
        <v>50975.346677000016</v>
      </c>
      <c r="E712" s="9">
        <f t="shared" ref="E712" si="1282">E671+E673+E675+E677+E679+E681+E683+E685+E687+E689+E691+E693+E695+E697+E699+E701+E703+E707+E705+E709+E711</f>
        <v>414984.08728800004</v>
      </c>
      <c r="F712" s="9">
        <f t="shared" ref="F712" si="1283">F671+F673+F675+F677+F679+F681+F683+F685+F687+F689+F691+F693+F695+F697+F699+F701+F703+F707+F705+F709+F711</f>
        <v>174730.14201600003</v>
      </c>
      <c r="G712" s="9">
        <f t="shared" ref="G712:AB712" si="1284">G671+G673+G675+G677+G679+G681+G683+G685+G687+G689+G691+G693+G695+G697+G699+G701+G703+G707+G705+G709+G711</f>
        <v>243894.15656399998</v>
      </c>
      <c r="H712" s="9">
        <f t="shared" si="1284"/>
        <v>166545.86350899999</v>
      </c>
      <c r="I712" s="9">
        <f t="shared" si="1284"/>
        <v>406186.90999899991</v>
      </c>
      <c r="J712" s="9">
        <f t="shared" si="1284"/>
        <v>64310.399492000004</v>
      </c>
      <c r="K712" s="9">
        <f t="shared" si="1284"/>
        <v>98589.055825000018</v>
      </c>
      <c r="L712" s="9">
        <f t="shared" si="1284"/>
        <v>51873.010911000005</v>
      </c>
      <c r="M712" s="9">
        <f t="shared" si="1284"/>
        <v>78890.641371999998</v>
      </c>
      <c r="N712" s="9">
        <f t="shared" si="1284"/>
        <v>404063.45341200009</v>
      </c>
      <c r="O712" s="9">
        <f t="shared" si="1284"/>
        <v>57333.327849000001</v>
      </c>
      <c r="P712" s="9">
        <f t="shared" si="1284"/>
        <v>300.09745400000003</v>
      </c>
      <c r="Q712" s="9">
        <f t="shared" si="1284"/>
        <v>995683.83666400006</v>
      </c>
      <c r="R712" s="9">
        <f t="shared" si="1284"/>
        <v>73456.835712</v>
      </c>
      <c r="S712" s="9">
        <f t="shared" si="1284"/>
        <v>131463.31266799997</v>
      </c>
      <c r="T712" s="9">
        <f t="shared" si="1284"/>
        <v>171930.66921400005</v>
      </c>
      <c r="U712" s="9">
        <f t="shared" si="1284"/>
        <v>82798.18478299999</v>
      </c>
      <c r="V712" s="9">
        <f t="shared" si="1284"/>
        <v>111329.79534700002</v>
      </c>
      <c r="W712" s="9">
        <f t="shared" si="1284"/>
        <v>780778.73205800017</v>
      </c>
      <c r="X712" s="9">
        <f t="shared" si="1284"/>
        <v>1843615.2285329995</v>
      </c>
      <c r="Y712" s="9">
        <f t="shared" si="1284"/>
        <v>74285.111819000027</v>
      </c>
      <c r="Z712" s="9">
        <f t="shared" si="1284"/>
        <v>852.06330600000001</v>
      </c>
      <c r="AA712" s="9">
        <f t="shared" si="1284"/>
        <v>2426.8075279999998</v>
      </c>
      <c r="AB712" s="9">
        <f t="shared" si="1284"/>
        <v>0</v>
      </c>
      <c r="AC712" s="67"/>
      <c r="AD712" s="55"/>
    </row>
    <row r="713" spans="1:30" s="53" customFormat="1">
      <c r="A713" s="16"/>
      <c r="B713" s="9"/>
      <c r="C713" s="16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67"/>
      <c r="AD713" s="55"/>
    </row>
    <row r="714" spans="1:30" s="52" customFormat="1">
      <c r="A714" s="210" t="s">
        <v>639</v>
      </c>
      <c r="B714" s="211"/>
      <c r="C714" s="212"/>
      <c r="D714" s="213"/>
      <c r="E714" s="208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67"/>
      <c r="AD714" s="55"/>
    </row>
    <row r="715" spans="1:30" s="52" customFormat="1">
      <c r="A715" s="87"/>
      <c r="B715" s="17"/>
      <c r="C715" s="16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67"/>
      <c r="AD715" s="55"/>
    </row>
    <row r="716" spans="1:30" s="52" customFormat="1" ht="13.8" thickBot="1">
      <c r="A716" s="82" t="s">
        <v>637</v>
      </c>
      <c r="B716" s="127"/>
      <c r="C716" s="159"/>
      <c r="D716" s="127"/>
      <c r="E716" s="127"/>
      <c r="F716" s="127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67"/>
      <c r="AD716" s="55"/>
    </row>
    <row r="717" spans="1:30" s="52" customFormat="1" ht="13.8" thickBot="1">
      <c r="A717" s="113" t="s">
        <v>1</v>
      </c>
      <c r="B717" s="114" t="s">
        <v>2</v>
      </c>
      <c r="C717" s="160" t="s">
        <v>3</v>
      </c>
      <c r="D717" s="222" t="s">
        <v>4</v>
      </c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123"/>
      <c r="AA717" s="123"/>
      <c r="AB717" s="123"/>
      <c r="AC717" s="67"/>
      <c r="AD717" s="55"/>
    </row>
    <row r="718" spans="1:30" s="52" customFormat="1">
      <c r="A718" s="115" t="s">
        <v>5</v>
      </c>
      <c r="B718" s="116" t="s">
        <v>6</v>
      </c>
      <c r="C718" s="161" t="s">
        <v>6</v>
      </c>
      <c r="D718" s="117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9"/>
      <c r="Z718" s="116" t="s">
        <v>7</v>
      </c>
      <c r="AA718" s="116"/>
      <c r="AB718" s="116"/>
      <c r="AC718" s="67"/>
      <c r="AD718" s="55"/>
    </row>
    <row r="719" spans="1:30" s="52" customFormat="1">
      <c r="A719" s="115" t="s">
        <v>8</v>
      </c>
      <c r="B719" s="116" t="s">
        <v>9</v>
      </c>
      <c r="C719" s="161" t="s">
        <v>9</v>
      </c>
      <c r="D719" s="120" t="s">
        <v>10</v>
      </c>
      <c r="E719" s="116" t="s">
        <v>11</v>
      </c>
      <c r="F719" s="116" t="s">
        <v>12</v>
      </c>
      <c r="G719" s="116" t="s">
        <v>13</v>
      </c>
      <c r="H719" s="116" t="s">
        <v>14</v>
      </c>
      <c r="I719" s="116" t="s">
        <v>15</v>
      </c>
      <c r="J719" s="116" t="s">
        <v>16</v>
      </c>
      <c r="K719" s="116" t="s">
        <v>17</v>
      </c>
      <c r="L719" s="116" t="s">
        <v>18</v>
      </c>
      <c r="M719" s="116" t="s">
        <v>19</v>
      </c>
      <c r="N719" s="116" t="s">
        <v>20</v>
      </c>
      <c r="O719" s="116" t="s">
        <v>175</v>
      </c>
      <c r="P719" s="116" t="s">
        <v>21</v>
      </c>
      <c r="Q719" s="116" t="s">
        <v>22</v>
      </c>
      <c r="R719" s="116" t="s">
        <v>23</v>
      </c>
      <c r="S719" s="116" t="s">
        <v>24</v>
      </c>
      <c r="T719" s="116" t="s">
        <v>25</v>
      </c>
      <c r="U719" s="116" t="s">
        <v>26</v>
      </c>
      <c r="V719" s="116" t="s">
        <v>27</v>
      </c>
      <c r="W719" s="116" t="s">
        <v>28</v>
      </c>
      <c r="X719" s="116" t="s">
        <v>29</v>
      </c>
      <c r="Y719" s="116" t="s">
        <v>30</v>
      </c>
      <c r="Z719" s="116" t="s">
        <v>31</v>
      </c>
      <c r="AA719" s="116" t="s">
        <v>493</v>
      </c>
      <c r="AB719" s="116" t="s">
        <v>476</v>
      </c>
      <c r="AC719" s="67"/>
      <c r="AD719" s="55"/>
    </row>
    <row r="720" spans="1:30" s="52" customFormat="1">
      <c r="A720" s="115"/>
      <c r="B720" s="116"/>
      <c r="C720" s="161" t="s">
        <v>635</v>
      </c>
      <c r="D720" s="121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67"/>
      <c r="AD720" s="55"/>
    </row>
    <row r="721" spans="1:30" s="52" customFormat="1">
      <c r="A721" s="96" t="s">
        <v>125</v>
      </c>
      <c r="B721" s="29">
        <v>363731.5</v>
      </c>
      <c r="C721" s="165">
        <f>ROUND(B721/12,2)</f>
        <v>30310.959999999999</v>
      </c>
      <c r="D721" s="38">
        <v>1.6500000000000001E-2</v>
      </c>
      <c r="E721" s="38">
        <v>0.1368</v>
      </c>
      <c r="F721" s="38">
        <v>5.7599999999999998E-2</v>
      </c>
      <c r="G721" s="38">
        <v>8.0399999999999999E-2</v>
      </c>
      <c r="H721" s="38">
        <v>4.1099999999999998E-2</v>
      </c>
      <c r="I721" s="38">
        <v>0.13389999999999999</v>
      </c>
      <c r="J721" s="38">
        <v>2.12E-2</v>
      </c>
      <c r="K721" s="38">
        <v>3.2500000000000001E-2</v>
      </c>
      <c r="L721" s="38">
        <v>1.7100000000000001E-2</v>
      </c>
      <c r="M721" s="38">
        <v>2.5999999999999999E-2</v>
      </c>
      <c r="N721" s="38">
        <v>0.13320000000000001</v>
      </c>
      <c r="O721" s="38">
        <v>1.89E-2</v>
      </c>
      <c r="P721" s="38">
        <v>0</v>
      </c>
      <c r="Q721" s="38">
        <v>3.8600000000000002E-2</v>
      </c>
      <c r="R721" s="38">
        <v>1.9E-2</v>
      </c>
      <c r="S721" s="38">
        <v>4.1999999999999997E-3</v>
      </c>
      <c r="T721" s="38">
        <v>5.3999999999999999E-2</v>
      </c>
      <c r="U721" s="38">
        <v>1.78E-2</v>
      </c>
      <c r="V721" s="38">
        <v>3.6700000000000003E-2</v>
      </c>
      <c r="W721" s="38">
        <v>4.7199999999999999E-2</v>
      </c>
      <c r="X721" s="38">
        <v>6.3899999999999998E-2</v>
      </c>
      <c r="Y721" s="38">
        <v>2.5999999999999999E-3</v>
      </c>
      <c r="Z721" s="5">
        <v>0</v>
      </c>
      <c r="AA721" s="5">
        <v>8.0000000000000004E-4</v>
      </c>
      <c r="AB721" s="5">
        <v>0</v>
      </c>
      <c r="AC721" s="67"/>
      <c r="AD721" s="55"/>
    </row>
    <row r="722" spans="1:30" s="52" customFormat="1">
      <c r="A722" s="97"/>
      <c r="B722" s="30"/>
      <c r="C722" s="165"/>
      <c r="D722" s="6">
        <f>$C721*D721</f>
        <v>500.13084000000003</v>
      </c>
      <c r="E722" s="6">
        <f t="shared" ref="E722" si="1285">$C721*E721</f>
        <v>4146.5393279999998</v>
      </c>
      <c r="F722" s="6">
        <f t="shared" ref="F722" si="1286">$C721*F721</f>
        <v>1745.911296</v>
      </c>
      <c r="G722" s="6">
        <f t="shared" ref="G722:AB722" si="1287">$C721*G721</f>
        <v>2437.0011839999997</v>
      </c>
      <c r="H722" s="6">
        <f t="shared" si="1287"/>
        <v>1245.780456</v>
      </c>
      <c r="I722" s="6">
        <f t="shared" si="1287"/>
        <v>4058.6375439999997</v>
      </c>
      <c r="J722" s="6">
        <f t="shared" si="1287"/>
        <v>642.59235200000001</v>
      </c>
      <c r="K722" s="6">
        <f t="shared" si="1287"/>
        <v>985.10620000000006</v>
      </c>
      <c r="L722" s="6">
        <f t="shared" si="1287"/>
        <v>518.31741599999998</v>
      </c>
      <c r="M722" s="6">
        <f t="shared" si="1287"/>
        <v>788.08495999999991</v>
      </c>
      <c r="N722" s="6">
        <f t="shared" si="1287"/>
        <v>4037.4198720000004</v>
      </c>
      <c r="O722" s="6">
        <f t="shared" si="1287"/>
        <v>572.87714400000004</v>
      </c>
      <c r="P722" s="6">
        <f t="shared" si="1287"/>
        <v>0</v>
      </c>
      <c r="Q722" s="6">
        <f t="shared" si="1287"/>
        <v>1170.003056</v>
      </c>
      <c r="R722" s="6">
        <f t="shared" si="1287"/>
        <v>575.90823999999998</v>
      </c>
      <c r="S722" s="6">
        <f t="shared" si="1287"/>
        <v>127.30603199999999</v>
      </c>
      <c r="T722" s="6">
        <f t="shared" si="1287"/>
        <v>1636.7918399999999</v>
      </c>
      <c r="U722" s="6">
        <f t="shared" si="1287"/>
        <v>539.53508799999997</v>
      </c>
      <c r="V722" s="6">
        <f t="shared" si="1287"/>
        <v>1112.4122320000001</v>
      </c>
      <c r="W722" s="6">
        <f t="shared" si="1287"/>
        <v>1430.677312</v>
      </c>
      <c r="X722" s="6">
        <f t="shared" si="1287"/>
        <v>1936.8703439999999</v>
      </c>
      <c r="Y722" s="6">
        <f t="shared" si="1287"/>
        <v>78.808495999999991</v>
      </c>
      <c r="Z722" s="6">
        <f t="shared" si="1287"/>
        <v>0</v>
      </c>
      <c r="AA722" s="6">
        <f t="shared" si="1287"/>
        <v>24.248768000000002</v>
      </c>
      <c r="AB722" s="6">
        <f t="shared" si="1287"/>
        <v>0</v>
      </c>
      <c r="AC722" s="67"/>
      <c r="AD722" s="55"/>
    </row>
    <row r="723" spans="1:30" s="52" customFormat="1">
      <c r="A723" s="96" t="s">
        <v>445</v>
      </c>
      <c r="B723" s="29">
        <v>363731.5</v>
      </c>
      <c r="C723" s="165">
        <f t="shared" ref="C723:C785" si="1288">ROUND(B723/12,2)</f>
        <v>30310.959999999999</v>
      </c>
      <c r="D723" s="5"/>
      <c r="E723" s="5">
        <v>1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67"/>
      <c r="AD723" s="55"/>
    </row>
    <row r="724" spans="1:30" s="52" customFormat="1">
      <c r="A724" s="97"/>
      <c r="B724" s="12"/>
      <c r="C724" s="165"/>
      <c r="D724" s="6">
        <f t="shared" ref="D724" si="1289">$C723*D723</f>
        <v>0</v>
      </c>
      <c r="E724" s="6">
        <f t="shared" ref="E724" si="1290">$C723*E723</f>
        <v>30310.959999999999</v>
      </c>
      <c r="F724" s="6">
        <f t="shared" ref="F724:O724" si="1291">$C723*F723</f>
        <v>0</v>
      </c>
      <c r="G724" s="6">
        <f t="shared" si="1291"/>
        <v>0</v>
      </c>
      <c r="H724" s="6">
        <f t="shared" si="1291"/>
        <v>0</v>
      </c>
      <c r="I724" s="6">
        <f t="shared" si="1291"/>
        <v>0</v>
      </c>
      <c r="J724" s="6">
        <f t="shared" si="1291"/>
        <v>0</v>
      </c>
      <c r="K724" s="6">
        <f t="shared" si="1291"/>
        <v>0</v>
      </c>
      <c r="L724" s="6">
        <f t="shared" si="1291"/>
        <v>0</v>
      </c>
      <c r="M724" s="6">
        <f t="shared" si="1291"/>
        <v>0</v>
      </c>
      <c r="N724" s="6">
        <f t="shared" si="1291"/>
        <v>0</v>
      </c>
      <c r="O724" s="6">
        <f t="shared" si="1291"/>
        <v>0</v>
      </c>
      <c r="P724" s="6">
        <f t="shared" ref="P724" si="1292">$C723*P723</f>
        <v>0</v>
      </c>
      <c r="Q724" s="6">
        <f t="shared" ref="Q724" si="1293">$C723*Q723</f>
        <v>0</v>
      </c>
      <c r="R724" s="6">
        <f t="shared" ref="R724:AB724" si="1294">$C723*R723</f>
        <v>0</v>
      </c>
      <c r="S724" s="6">
        <f t="shared" si="1294"/>
        <v>0</v>
      </c>
      <c r="T724" s="6">
        <f t="shared" si="1294"/>
        <v>0</v>
      </c>
      <c r="U724" s="6">
        <f t="shared" si="1294"/>
        <v>0</v>
      </c>
      <c r="V724" s="6">
        <f t="shared" si="1294"/>
        <v>0</v>
      </c>
      <c r="W724" s="6">
        <f t="shared" si="1294"/>
        <v>0</v>
      </c>
      <c r="X724" s="6">
        <f t="shared" si="1294"/>
        <v>0</v>
      </c>
      <c r="Y724" s="6">
        <f t="shared" si="1294"/>
        <v>0</v>
      </c>
      <c r="Z724" s="6">
        <f t="shared" si="1294"/>
        <v>0</v>
      </c>
      <c r="AA724" s="6">
        <f t="shared" si="1294"/>
        <v>0</v>
      </c>
      <c r="AB724" s="6">
        <f t="shared" si="1294"/>
        <v>0</v>
      </c>
      <c r="AC724" s="67"/>
      <c r="AD724" s="55"/>
    </row>
    <row r="725" spans="1:30" s="52" customFormat="1">
      <c r="A725" s="96" t="s">
        <v>126</v>
      </c>
      <c r="B725" s="205">
        <v>1334684</v>
      </c>
      <c r="C725" s="165">
        <f t="shared" si="1288"/>
        <v>111223.67</v>
      </c>
      <c r="D725" s="5"/>
      <c r="E725" s="5">
        <v>0.99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>
        <v>0.01</v>
      </c>
      <c r="W725" s="5"/>
      <c r="X725" s="5"/>
      <c r="Y725" s="5"/>
      <c r="Z725" s="5"/>
      <c r="AA725" s="5"/>
      <c r="AB725" s="5"/>
      <c r="AC725" s="67"/>
      <c r="AD725" s="55"/>
    </row>
    <row r="726" spans="1:30" s="52" customFormat="1">
      <c r="A726" s="97"/>
      <c r="B726" s="30"/>
      <c r="C726" s="165"/>
      <c r="D726" s="6">
        <f t="shared" ref="D726" si="1295">$C725*D725</f>
        <v>0</v>
      </c>
      <c r="E726" s="6">
        <f t="shared" ref="E726" si="1296">$C725*E725</f>
        <v>110111.4333</v>
      </c>
      <c r="F726" s="6">
        <f t="shared" ref="F726:O726" si="1297">$C725*F725</f>
        <v>0</v>
      </c>
      <c r="G726" s="6">
        <f t="shared" si="1297"/>
        <v>0</v>
      </c>
      <c r="H726" s="6">
        <f t="shared" si="1297"/>
        <v>0</v>
      </c>
      <c r="I726" s="6">
        <f t="shared" si="1297"/>
        <v>0</v>
      </c>
      <c r="J726" s="6">
        <f t="shared" si="1297"/>
        <v>0</v>
      </c>
      <c r="K726" s="6">
        <f t="shared" si="1297"/>
        <v>0</v>
      </c>
      <c r="L726" s="6">
        <f t="shared" si="1297"/>
        <v>0</v>
      </c>
      <c r="M726" s="6">
        <f t="shared" si="1297"/>
        <v>0</v>
      </c>
      <c r="N726" s="6">
        <f t="shared" si="1297"/>
        <v>0</v>
      </c>
      <c r="O726" s="6">
        <f t="shared" si="1297"/>
        <v>0</v>
      </c>
      <c r="P726" s="6">
        <f t="shared" ref="P726" si="1298">$C725*P725</f>
        <v>0</v>
      </c>
      <c r="Q726" s="6">
        <f t="shared" ref="Q726" si="1299">$C725*Q725</f>
        <v>0</v>
      </c>
      <c r="R726" s="6">
        <f t="shared" ref="R726:AB726" si="1300">$C725*R725</f>
        <v>0</v>
      </c>
      <c r="S726" s="6">
        <f t="shared" si="1300"/>
        <v>0</v>
      </c>
      <c r="T726" s="6">
        <f t="shared" si="1300"/>
        <v>0</v>
      </c>
      <c r="U726" s="6">
        <f t="shared" si="1300"/>
        <v>0</v>
      </c>
      <c r="V726" s="6">
        <f t="shared" si="1300"/>
        <v>1112.2366999999999</v>
      </c>
      <c r="W726" s="6">
        <f t="shared" si="1300"/>
        <v>0</v>
      </c>
      <c r="X726" s="6">
        <f t="shared" si="1300"/>
        <v>0</v>
      </c>
      <c r="Y726" s="6">
        <f t="shared" si="1300"/>
        <v>0</v>
      </c>
      <c r="Z726" s="6">
        <f t="shared" si="1300"/>
        <v>0</v>
      </c>
      <c r="AA726" s="6">
        <f t="shared" si="1300"/>
        <v>0</v>
      </c>
      <c r="AB726" s="6">
        <f t="shared" si="1300"/>
        <v>0</v>
      </c>
      <c r="AC726" s="67"/>
      <c r="AD726" s="55"/>
    </row>
    <row r="727" spans="1:30" s="52" customFormat="1">
      <c r="A727" s="96" t="s">
        <v>127</v>
      </c>
      <c r="B727" s="29">
        <v>940149</v>
      </c>
      <c r="C727" s="165">
        <f t="shared" si="1288"/>
        <v>78345.75</v>
      </c>
      <c r="D727" s="5"/>
      <c r="E727" s="5">
        <v>0.99729999999999996</v>
      </c>
      <c r="F727" s="5"/>
      <c r="G727" s="5"/>
      <c r="H727" s="5"/>
      <c r="I727" s="5"/>
      <c r="J727" s="5">
        <v>2.7000000000000001E-3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7"/>
      <c r="AD727" s="55"/>
    </row>
    <row r="728" spans="1:30" s="52" customFormat="1">
      <c r="A728" s="97"/>
      <c r="B728" s="30"/>
      <c r="C728" s="165"/>
      <c r="D728" s="6">
        <f t="shared" ref="D728" si="1301">$C727*D727</f>
        <v>0</v>
      </c>
      <c r="E728" s="6">
        <f t="shared" ref="E728" si="1302">$C727*E727</f>
        <v>78134.216474999994</v>
      </c>
      <c r="F728" s="6">
        <f t="shared" ref="F728:O728" si="1303">$C727*F727</f>
        <v>0</v>
      </c>
      <c r="G728" s="6">
        <f t="shared" si="1303"/>
        <v>0</v>
      </c>
      <c r="H728" s="6">
        <f t="shared" si="1303"/>
        <v>0</v>
      </c>
      <c r="I728" s="6">
        <f t="shared" si="1303"/>
        <v>0</v>
      </c>
      <c r="J728" s="6">
        <f t="shared" si="1303"/>
        <v>211.533525</v>
      </c>
      <c r="K728" s="6">
        <f t="shared" si="1303"/>
        <v>0</v>
      </c>
      <c r="L728" s="6">
        <f t="shared" si="1303"/>
        <v>0</v>
      </c>
      <c r="M728" s="6">
        <f t="shared" si="1303"/>
        <v>0</v>
      </c>
      <c r="N728" s="6">
        <f t="shared" si="1303"/>
        <v>0</v>
      </c>
      <c r="O728" s="6">
        <f t="shared" si="1303"/>
        <v>0</v>
      </c>
      <c r="P728" s="6">
        <f t="shared" ref="P728" si="1304">$C727*P727</f>
        <v>0</v>
      </c>
      <c r="Q728" s="6">
        <f t="shared" ref="Q728" si="1305">$C727*Q727</f>
        <v>0</v>
      </c>
      <c r="R728" s="6">
        <f t="shared" ref="R728:AB728" si="1306">$C727*R727</f>
        <v>0</v>
      </c>
      <c r="S728" s="6">
        <f t="shared" si="1306"/>
        <v>0</v>
      </c>
      <c r="T728" s="6">
        <f t="shared" si="1306"/>
        <v>0</v>
      </c>
      <c r="U728" s="6">
        <f t="shared" si="1306"/>
        <v>0</v>
      </c>
      <c r="V728" s="6">
        <f t="shared" si="1306"/>
        <v>0</v>
      </c>
      <c r="W728" s="6">
        <f t="shared" si="1306"/>
        <v>0</v>
      </c>
      <c r="X728" s="6">
        <f t="shared" si="1306"/>
        <v>0</v>
      </c>
      <c r="Y728" s="6">
        <f t="shared" si="1306"/>
        <v>0</v>
      </c>
      <c r="Z728" s="6">
        <f t="shared" si="1306"/>
        <v>0</v>
      </c>
      <c r="AA728" s="6">
        <f t="shared" si="1306"/>
        <v>0</v>
      </c>
      <c r="AB728" s="6">
        <f t="shared" si="1306"/>
        <v>0</v>
      </c>
      <c r="AC728" s="67"/>
      <c r="AD728" s="55"/>
    </row>
    <row r="729" spans="1:30" s="52" customFormat="1">
      <c r="A729" s="96" t="s">
        <v>128</v>
      </c>
      <c r="B729" s="29">
        <v>1386413</v>
      </c>
      <c r="C729" s="165">
        <f t="shared" si="1288"/>
        <v>115534.42</v>
      </c>
      <c r="D729" s="5"/>
      <c r="E729" s="5">
        <v>0.96689999999999998</v>
      </c>
      <c r="F729" s="5"/>
      <c r="G729" s="5"/>
      <c r="H729" s="5"/>
      <c r="I729" s="5"/>
      <c r="J729" s="5">
        <v>3.3099999999999997E-2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7"/>
      <c r="AD729" s="55"/>
    </row>
    <row r="730" spans="1:30" s="52" customFormat="1">
      <c r="A730" s="97"/>
      <c r="B730" s="30"/>
      <c r="C730" s="165"/>
      <c r="D730" s="6">
        <f t="shared" ref="D730" si="1307">$C729*D729</f>
        <v>0</v>
      </c>
      <c r="E730" s="6">
        <f t="shared" ref="E730" si="1308">$C729*E729</f>
        <v>111710.230698</v>
      </c>
      <c r="F730" s="6">
        <f t="shared" ref="F730:O730" si="1309">$C729*F729</f>
        <v>0</v>
      </c>
      <c r="G730" s="6">
        <f t="shared" si="1309"/>
        <v>0</v>
      </c>
      <c r="H730" s="6">
        <f t="shared" si="1309"/>
        <v>0</v>
      </c>
      <c r="I730" s="6">
        <f t="shared" si="1309"/>
        <v>0</v>
      </c>
      <c r="J730" s="6">
        <f t="shared" si="1309"/>
        <v>3824.1893019999998</v>
      </c>
      <c r="K730" s="6">
        <f t="shared" si="1309"/>
        <v>0</v>
      </c>
      <c r="L730" s="6">
        <f t="shared" si="1309"/>
        <v>0</v>
      </c>
      <c r="M730" s="6">
        <f t="shared" si="1309"/>
        <v>0</v>
      </c>
      <c r="N730" s="6">
        <f t="shared" si="1309"/>
        <v>0</v>
      </c>
      <c r="O730" s="6">
        <f t="shared" si="1309"/>
        <v>0</v>
      </c>
      <c r="P730" s="6">
        <f t="shared" ref="P730" si="1310">$C729*P729</f>
        <v>0</v>
      </c>
      <c r="Q730" s="6">
        <f t="shared" ref="Q730" si="1311">$C729*Q729</f>
        <v>0</v>
      </c>
      <c r="R730" s="6">
        <f t="shared" ref="R730:AB730" si="1312">$C729*R729</f>
        <v>0</v>
      </c>
      <c r="S730" s="6">
        <f t="shared" si="1312"/>
        <v>0</v>
      </c>
      <c r="T730" s="6">
        <f t="shared" si="1312"/>
        <v>0</v>
      </c>
      <c r="U730" s="6">
        <f t="shared" si="1312"/>
        <v>0</v>
      </c>
      <c r="V730" s="6">
        <f t="shared" si="1312"/>
        <v>0</v>
      </c>
      <c r="W730" s="6">
        <f t="shared" si="1312"/>
        <v>0</v>
      </c>
      <c r="X730" s="6">
        <f t="shared" si="1312"/>
        <v>0</v>
      </c>
      <c r="Y730" s="6">
        <f t="shared" si="1312"/>
        <v>0</v>
      </c>
      <c r="Z730" s="6">
        <f t="shared" si="1312"/>
        <v>0</v>
      </c>
      <c r="AA730" s="6">
        <f t="shared" si="1312"/>
        <v>0</v>
      </c>
      <c r="AB730" s="6">
        <f t="shared" si="1312"/>
        <v>0</v>
      </c>
      <c r="AC730" s="67"/>
      <c r="AD730" s="55"/>
    </row>
    <row r="731" spans="1:30" s="52" customFormat="1">
      <c r="A731" s="96" t="s">
        <v>129</v>
      </c>
      <c r="B731" s="29">
        <v>1559126</v>
      </c>
      <c r="C731" s="165">
        <f t="shared" si="1288"/>
        <v>129927.17</v>
      </c>
      <c r="D731" s="5"/>
      <c r="E731" s="5">
        <v>0.4199</v>
      </c>
      <c r="F731" s="5"/>
      <c r="G731" s="5"/>
      <c r="H731" s="5"/>
      <c r="I731" s="5">
        <v>0.58009999999999995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7"/>
      <c r="AD731" s="55"/>
    </row>
    <row r="732" spans="1:30" s="52" customFormat="1">
      <c r="A732" s="97"/>
      <c r="B732" s="30"/>
      <c r="C732" s="165"/>
      <c r="D732" s="6">
        <f t="shared" ref="D732" si="1313">$C731*D731</f>
        <v>0</v>
      </c>
      <c r="E732" s="6">
        <f t="shared" ref="E732" si="1314">$C731*E731</f>
        <v>54556.418682999996</v>
      </c>
      <c r="F732" s="6">
        <f t="shared" ref="F732:O732" si="1315">$C731*F731</f>
        <v>0</v>
      </c>
      <c r="G732" s="6">
        <f t="shared" si="1315"/>
        <v>0</v>
      </c>
      <c r="H732" s="6">
        <f t="shared" si="1315"/>
        <v>0</v>
      </c>
      <c r="I732" s="6">
        <f t="shared" si="1315"/>
        <v>75370.751316999987</v>
      </c>
      <c r="J732" s="6">
        <f t="shared" si="1315"/>
        <v>0</v>
      </c>
      <c r="K732" s="6">
        <f t="shared" si="1315"/>
        <v>0</v>
      </c>
      <c r="L732" s="6">
        <f t="shared" si="1315"/>
        <v>0</v>
      </c>
      <c r="M732" s="6">
        <f t="shared" si="1315"/>
        <v>0</v>
      </c>
      <c r="N732" s="6">
        <f t="shared" si="1315"/>
        <v>0</v>
      </c>
      <c r="O732" s="6">
        <f t="shared" si="1315"/>
        <v>0</v>
      </c>
      <c r="P732" s="6">
        <f t="shared" ref="P732" si="1316">$C731*P731</f>
        <v>0</v>
      </c>
      <c r="Q732" s="6">
        <f t="shared" ref="Q732" si="1317">$C731*Q731</f>
        <v>0</v>
      </c>
      <c r="R732" s="6">
        <f t="shared" ref="R732:AB732" si="1318">$C731*R731</f>
        <v>0</v>
      </c>
      <c r="S732" s="6">
        <f t="shared" si="1318"/>
        <v>0</v>
      </c>
      <c r="T732" s="6">
        <f t="shared" si="1318"/>
        <v>0</v>
      </c>
      <c r="U732" s="6">
        <f t="shared" si="1318"/>
        <v>0</v>
      </c>
      <c r="V732" s="6">
        <f t="shared" si="1318"/>
        <v>0</v>
      </c>
      <c r="W732" s="6">
        <f t="shared" si="1318"/>
        <v>0</v>
      </c>
      <c r="X732" s="6">
        <f t="shared" si="1318"/>
        <v>0</v>
      </c>
      <c r="Y732" s="6">
        <f t="shared" si="1318"/>
        <v>0</v>
      </c>
      <c r="Z732" s="6">
        <f t="shared" si="1318"/>
        <v>0</v>
      </c>
      <c r="AA732" s="6">
        <f t="shared" si="1318"/>
        <v>0</v>
      </c>
      <c r="AB732" s="6">
        <f t="shared" si="1318"/>
        <v>0</v>
      </c>
      <c r="AC732" s="67"/>
      <c r="AD732" s="55"/>
    </row>
    <row r="733" spans="1:30" s="52" customFormat="1">
      <c r="A733" s="96" t="s">
        <v>130</v>
      </c>
      <c r="B733" s="29">
        <v>924213</v>
      </c>
      <c r="C733" s="165">
        <f t="shared" si="1288"/>
        <v>77017.75</v>
      </c>
      <c r="D733" s="38">
        <v>1.6500000000000001E-2</v>
      </c>
      <c r="E733" s="38">
        <v>0.1368</v>
      </c>
      <c r="F733" s="38">
        <v>5.7599999999999998E-2</v>
      </c>
      <c r="G733" s="38">
        <v>8.0399999999999999E-2</v>
      </c>
      <c r="H733" s="38">
        <v>4.1099999999999998E-2</v>
      </c>
      <c r="I733" s="38">
        <v>0.13389999999999999</v>
      </c>
      <c r="J733" s="38">
        <v>2.12E-2</v>
      </c>
      <c r="K733" s="38">
        <v>3.2500000000000001E-2</v>
      </c>
      <c r="L733" s="38">
        <v>1.7100000000000001E-2</v>
      </c>
      <c r="M733" s="38">
        <v>2.5999999999999999E-2</v>
      </c>
      <c r="N733" s="38">
        <v>0.13320000000000001</v>
      </c>
      <c r="O733" s="38">
        <v>1.89E-2</v>
      </c>
      <c r="P733" s="38">
        <v>0</v>
      </c>
      <c r="Q733" s="38">
        <v>3.8600000000000002E-2</v>
      </c>
      <c r="R733" s="38">
        <v>1.9E-2</v>
      </c>
      <c r="S733" s="38">
        <v>4.1999999999999997E-3</v>
      </c>
      <c r="T733" s="38">
        <v>5.3999999999999999E-2</v>
      </c>
      <c r="U733" s="38">
        <v>1.78E-2</v>
      </c>
      <c r="V733" s="38">
        <v>3.6700000000000003E-2</v>
      </c>
      <c r="W733" s="38">
        <v>4.7199999999999999E-2</v>
      </c>
      <c r="X733" s="38">
        <v>6.3899999999999998E-2</v>
      </c>
      <c r="Y733" s="38">
        <v>2.5999999999999999E-3</v>
      </c>
      <c r="Z733" s="5">
        <v>0</v>
      </c>
      <c r="AA733" s="5">
        <v>8.0000000000000004E-4</v>
      </c>
      <c r="AB733" s="5">
        <v>0</v>
      </c>
      <c r="AC733" s="67"/>
      <c r="AD733" s="55"/>
    </row>
    <row r="734" spans="1:30" s="52" customFormat="1">
      <c r="A734" s="97"/>
      <c r="B734" s="30"/>
      <c r="C734" s="165"/>
      <c r="D734" s="6">
        <f t="shared" ref="D734" si="1319">$C733*D733</f>
        <v>1270.7928750000001</v>
      </c>
      <c r="E734" s="6">
        <f t="shared" ref="E734" si="1320">$C733*E733</f>
        <v>10536.028200000001</v>
      </c>
      <c r="F734" s="6">
        <f t="shared" ref="F734:O734" si="1321">$C733*F733</f>
        <v>4436.2223999999997</v>
      </c>
      <c r="G734" s="6">
        <f t="shared" si="1321"/>
        <v>6192.2271000000001</v>
      </c>
      <c r="H734" s="6">
        <f t="shared" si="1321"/>
        <v>3165.429525</v>
      </c>
      <c r="I734" s="6">
        <f t="shared" si="1321"/>
        <v>10312.676724999999</v>
      </c>
      <c r="J734" s="6">
        <f t="shared" si="1321"/>
        <v>1632.7763</v>
      </c>
      <c r="K734" s="6">
        <f t="shared" si="1321"/>
        <v>2503.0768750000002</v>
      </c>
      <c r="L734" s="6">
        <f t="shared" si="1321"/>
        <v>1317.0035250000001</v>
      </c>
      <c r="M734" s="6">
        <f t="shared" si="1321"/>
        <v>2002.4614999999999</v>
      </c>
      <c r="N734" s="6">
        <f t="shared" si="1321"/>
        <v>10258.764300000001</v>
      </c>
      <c r="O734" s="6">
        <f t="shared" si="1321"/>
        <v>1455.635475</v>
      </c>
      <c r="P734" s="6">
        <f t="shared" ref="P734" si="1322">$C733*P733</f>
        <v>0</v>
      </c>
      <c r="Q734" s="6">
        <f t="shared" ref="Q734" si="1323">$C733*Q733</f>
        <v>2972.8851500000001</v>
      </c>
      <c r="R734" s="6">
        <f t="shared" ref="R734:AB734" si="1324">$C733*R733</f>
        <v>1463.33725</v>
      </c>
      <c r="S734" s="6">
        <f t="shared" si="1324"/>
        <v>323.47454999999997</v>
      </c>
      <c r="T734" s="6">
        <f t="shared" si="1324"/>
        <v>4158.9584999999997</v>
      </c>
      <c r="U734" s="6">
        <f t="shared" si="1324"/>
        <v>1370.9159500000001</v>
      </c>
      <c r="V734" s="6">
        <f t="shared" si="1324"/>
        <v>2826.5514250000001</v>
      </c>
      <c r="W734" s="6">
        <f t="shared" si="1324"/>
        <v>3635.2377999999999</v>
      </c>
      <c r="X734" s="6">
        <f t="shared" si="1324"/>
        <v>4921.434225</v>
      </c>
      <c r="Y734" s="6">
        <f t="shared" si="1324"/>
        <v>200.24615</v>
      </c>
      <c r="Z734" s="6">
        <f t="shared" si="1324"/>
        <v>0</v>
      </c>
      <c r="AA734" s="6">
        <f t="shared" si="1324"/>
        <v>61.614200000000004</v>
      </c>
      <c r="AB734" s="6">
        <f t="shared" si="1324"/>
        <v>0</v>
      </c>
      <c r="AC734" s="67"/>
      <c r="AD734" s="55"/>
    </row>
    <row r="735" spans="1:30" s="52" customFormat="1">
      <c r="A735" s="96" t="s">
        <v>446</v>
      </c>
      <c r="B735" s="18">
        <v>924213</v>
      </c>
      <c r="C735" s="165">
        <f t="shared" si="1288"/>
        <v>77017.75</v>
      </c>
      <c r="D735" s="5"/>
      <c r="E735" s="5">
        <v>1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67"/>
      <c r="AD735" s="55"/>
    </row>
    <row r="736" spans="1:30" s="52" customFormat="1">
      <c r="A736" s="97"/>
      <c r="B736" s="12"/>
      <c r="C736" s="165"/>
      <c r="D736" s="6">
        <f t="shared" ref="D736" si="1325">$C735*D735</f>
        <v>0</v>
      </c>
      <c r="E736" s="6">
        <f t="shared" ref="E736" si="1326">$C735*E735</f>
        <v>77017.75</v>
      </c>
      <c r="F736" s="6">
        <f t="shared" ref="F736:O736" si="1327">$C735*F735</f>
        <v>0</v>
      </c>
      <c r="G736" s="6">
        <f t="shared" si="1327"/>
        <v>0</v>
      </c>
      <c r="H736" s="6">
        <f t="shared" si="1327"/>
        <v>0</v>
      </c>
      <c r="I736" s="6">
        <f t="shared" si="1327"/>
        <v>0</v>
      </c>
      <c r="J736" s="6">
        <f t="shared" si="1327"/>
        <v>0</v>
      </c>
      <c r="K736" s="6">
        <f t="shared" si="1327"/>
        <v>0</v>
      </c>
      <c r="L736" s="6">
        <f t="shared" si="1327"/>
        <v>0</v>
      </c>
      <c r="M736" s="6">
        <f t="shared" si="1327"/>
        <v>0</v>
      </c>
      <c r="N736" s="6">
        <f t="shared" si="1327"/>
        <v>0</v>
      </c>
      <c r="O736" s="6">
        <f t="shared" si="1327"/>
        <v>0</v>
      </c>
      <c r="P736" s="6">
        <f t="shared" ref="P736" si="1328">$C735*P735</f>
        <v>0</v>
      </c>
      <c r="Q736" s="6">
        <f t="shared" ref="Q736" si="1329">$C735*Q735</f>
        <v>0</v>
      </c>
      <c r="R736" s="6">
        <f t="shared" ref="R736:AB736" si="1330">$C735*R735</f>
        <v>0</v>
      </c>
      <c r="S736" s="6">
        <f t="shared" si="1330"/>
        <v>0</v>
      </c>
      <c r="T736" s="6">
        <f t="shared" si="1330"/>
        <v>0</v>
      </c>
      <c r="U736" s="6">
        <f t="shared" si="1330"/>
        <v>0</v>
      </c>
      <c r="V736" s="6">
        <f t="shared" si="1330"/>
        <v>0</v>
      </c>
      <c r="W736" s="6">
        <f t="shared" si="1330"/>
        <v>0</v>
      </c>
      <c r="X736" s="6">
        <f t="shared" si="1330"/>
        <v>0</v>
      </c>
      <c r="Y736" s="6">
        <f t="shared" si="1330"/>
        <v>0</v>
      </c>
      <c r="Z736" s="6">
        <f t="shared" si="1330"/>
        <v>0</v>
      </c>
      <c r="AA736" s="6">
        <f t="shared" si="1330"/>
        <v>0</v>
      </c>
      <c r="AB736" s="6">
        <f t="shared" si="1330"/>
        <v>0</v>
      </c>
      <c r="AC736" s="67"/>
      <c r="AD736" s="55"/>
    </row>
    <row r="737" spans="1:30" s="52" customFormat="1">
      <c r="A737" s="96" t="s">
        <v>131</v>
      </c>
      <c r="B737" s="29">
        <v>380267.5</v>
      </c>
      <c r="C737" s="165">
        <f t="shared" si="1288"/>
        <v>31688.959999999999</v>
      </c>
      <c r="D737" s="38">
        <v>1.6500000000000001E-2</v>
      </c>
      <c r="E737" s="38">
        <v>0.1368</v>
      </c>
      <c r="F737" s="38">
        <v>5.7599999999999998E-2</v>
      </c>
      <c r="G737" s="38">
        <v>8.0399999999999999E-2</v>
      </c>
      <c r="H737" s="38">
        <v>4.1099999999999998E-2</v>
      </c>
      <c r="I737" s="38">
        <v>0.13389999999999999</v>
      </c>
      <c r="J737" s="38">
        <v>2.12E-2</v>
      </c>
      <c r="K737" s="38">
        <v>3.2500000000000001E-2</v>
      </c>
      <c r="L737" s="38">
        <v>1.7100000000000001E-2</v>
      </c>
      <c r="M737" s="38">
        <v>2.5999999999999999E-2</v>
      </c>
      <c r="N737" s="38">
        <v>0.13320000000000001</v>
      </c>
      <c r="O737" s="38">
        <v>1.89E-2</v>
      </c>
      <c r="P737" s="38">
        <v>0</v>
      </c>
      <c r="Q737" s="38">
        <v>3.8600000000000002E-2</v>
      </c>
      <c r="R737" s="38">
        <v>1.9E-2</v>
      </c>
      <c r="S737" s="38">
        <v>4.1999999999999997E-3</v>
      </c>
      <c r="T737" s="38">
        <v>5.3999999999999999E-2</v>
      </c>
      <c r="U737" s="38">
        <v>1.78E-2</v>
      </c>
      <c r="V737" s="38">
        <v>3.6700000000000003E-2</v>
      </c>
      <c r="W737" s="38">
        <v>4.7199999999999999E-2</v>
      </c>
      <c r="X737" s="38">
        <v>6.3899999999999998E-2</v>
      </c>
      <c r="Y737" s="38">
        <v>2.5999999999999999E-3</v>
      </c>
      <c r="Z737" s="5">
        <v>0</v>
      </c>
      <c r="AA737" s="5">
        <v>8.0000000000000004E-4</v>
      </c>
      <c r="AB737" s="5">
        <v>0</v>
      </c>
      <c r="AC737" s="67"/>
      <c r="AD737" s="55"/>
    </row>
    <row r="738" spans="1:30" s="52" customFormat="1">
      <c r="A738" s="97"/>
      <c r="B738" s="30"/>
      <c r="C738" s="165"/>
      <c r="D738" s="6">
        <f t="shared" ref="D738" si="1331">$C737*D737</f>
        <v>522.86784</v>
      </c>
      <c r="E738" s="6">
        <f t="shared" ref="E738" si="1332">$C737*E737</f>
        <v>4335.049728</v>
      </c>
      <c r="F738" s="6">
        <f t="shared" ref="F738:O738" si="1333">$C737*F737</f>
        <v>1825.2840959999999</v>
      </c>
      <c r="G738" s="6">
        <f t="shared" si="1333"/>
        <v>2547.7923839999999</v>
      </c>
      <c r="H738" s="6">
        <f t="shared" si="1333"/>
        <v>1302.416256</v>
      </c>
      <c r="I738" s="6">
        <f t="shared" si="1333"/>
        <v>4243.1517439999998</v>
      </c>
      <c r="J738" s="6">
        <f t="shared" si="1333"/>
        <v>671.80595199999993</v>
      </c>
      <c r="K738" s="6">
        <f t="shared" si="1333"/>
        <v>1029.8912</v>
      </c>
      <c r="L738" s="6">
        <f t="shared" si="1333"/>
        <v>541.88121599999999</v>
      </c>
      <c r="M738" s="6">
        <f t="shared" si="1333"/>
        <v>823.91295999999988</v>
      </c>
      <c r="N738" s="6">
        <f t="shared" si="1333"/>
        <v>4220.9694720000007</v>
      </c>
      <c r="O738" s="6">
        <f t="shared" si="1333"/>
        <v>598.92134399999998</v>
      </c>
      <c r="P738" s="6">
        <f t="shared" ref="P738" si="1334">$C737*P737</f>
        <v>0</v>
      </c>
      <c r="Q738" s="6">
        <f t="shared" ref="Q738" si="1335">$C737*Q737</f>
        <v>1223.1938560000001</v>
      </c>
      <c r="R738" s="6">
        <f t="shared" ref="R738:AB738" si="1336">$C737*R737</f>
        <v>602.09023999999999</v>
      </c>
      <c r="S738" s="6">
        <f t="shared" si="1336"/>
        <v>133.09363199999999</v>
      </c>
      <c r="T738" s="6">
        <f t="shared" si="1336"/>
        <v>1711.2038399999999</v>
      </c>
      <c r="U738" s="6">
        <f t="shared" si="1336"/>
        <v>564.06348800000001</v>
      </c>
      <c r="V738" s="6">
        <f t="shared" si="1336"/>
        <v>1162.9848320000001</v>
      </c>
      <c r="W738" s="6">
        <f t="shared" si="1336"/>
        <v>1495.7189119999998</v>
      </c>
      <c r="X738" s="6">
        <f t="shared" si="1336"/>
        <v>2024.924544</v>
      </c>
      <c r="Y738" s="6">
        <f t="shared" si="1336"/>
        <v>82.391295999999997</v>
      </c>
      <c r="Z738" s="6">
        <f t="shared" si="1336"/>
        <v>0</v>
      </c>
      <c r="AA738" s="6">
        <f t="shared" si="1336"/>
        <v>25.351168000000001</v>
      </c>
      <c r="AB738" s="6">
        <f t="shared" si="1336"/>
        <v>0</v>
      </c>
      <c r="AC738" s="67"/>
      <c r="AD738" s="55"/>
    </row>
    <row r="739" spans="1:30" s="52" customFormat="1">
      <c r="A739" s="96" t="s">
        <v>447</v>
      </c>
      <c r="B739" s="29">
        <v>380267.5</v>
      </c>
      <c r="C739" s="165">
        <f t="shared" si="1288"/>
        <v>31688.959999999999</v>
      </c>
      <c r="D739" s="5"/>
      <c r="E739" s="5">
        <v>1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67"/>
      <c r="AD739" s="55"/>
    </row>
    <row r="740" spans="1:30" s="52" customFormat="1">
      <c r="A740" s="97"/>
      <c r="B740" s="12"/>
      <c r="C740" s="165"/>
      <c r="D740" s="6">
        <f t="shared" ref="D740" si="1337">$C739*D739</f>
        <v>0</v>
      </c>
      <c r="E740" s="6">
        <f t="shared" ref="E740" si="1338">$C739*E739</f>
        <v>31688.959999999999</v>
      </c>
      <c r="F740" s="6">
        <f t="shared" ref="F740:O740" si="1339">$C739*F739</f>
        <v>0</v>
      </c>
      <c r="G740" s="6">
        <f t="shared" si="1339"/>
        <v>0</v>
      </c>
      <c r="H740" s="6">
        <f t="shared" si="1339"/>
        <v>0</v>
      </c>
      <c r="I740" s="6">
        <f t="shared" si="1339"/>
        <v>0</v>
      </c>
      <c r="J740" s="6">
        <f t="shared" si="1339"/>
        <v>0</v>
      </c>
      <c r="K740" s="6">
        <f t="shared" si="1339"/>
        <v>0</v>
      </c>
      <c r="L740" s="6">
        <f t="shared" si="1339"/>
        <v>0</v>
      </c>
      <c r="M740" s="6">
        <f t="shared" si="1339"/>
        <v>0</v>
      </c>
      <c r="N740" s="6">
        <f t="shared" si="1339"/>
        <v>0</v>
      </c>
      <c r="O740" s="6">
        <f t="shared" si="1339"/>
        <v>0</v>
      </c>
      <c r="P740" s="6">
        <f t="shared" ref="P740" si="1340">$C739*P739</f>
        <v>0</v>
      </c>
      <c r="Q740" s="6">
        <f t="shared" ref="Q740" si="1341">$C739*Q739</f>
        <v>0</v>
      </c>
      <c r="R740" s="6">
        <f t="shared" ref="R740:AB740" si="1342">$C739*R739</f>
        <v>0</v>
      </c>
      <c r="S740" s="6">
        <f t="shared" si="1342"/>
        <v>0</v>
      </c>
      <c r="T740" s="6">
        <f t="shared" si="1342"/>
        <v>0</v>
      </c>
      <c r="U740" s="6">
        <f t="shared" si="1342"/>
        <v>0</v>
      </c>
      <c r="V740" s="6">
        <f t="shared" si="1342"/>
        <v>0</v>
      </c>
      <c r="W740" s="6">
        <f t="shared" si="1342"/>
        <v>0</v>
      </c>
      <c r="X740" s="6">
        <f t="shared" si="1342"/>
        <v>0</v>
      </c>
      <c r="Y740" s="6">
        <f t="shared" si="1342"/>
        <v>0</v>
      </c>
      <c r="Z740" s="6">
        <f t="shared" si="1342"/>
        <v>0</v>
      </c>
      <c r="AA740" s="6">
        <f t="shared" si="1342"/>
        <v>0</v>
      </c>
      <c r="AB740" s="6">
        <f t="shared" si="1342"/>
        <v>0</v>
      </c>
      <c r="AC740" s="67"/>
      <c r="AD740" s="55"/>
    </row>
    <row r="741" spans="1:30" s="52" customFormat="1">
      <c r="A741" s="102" t="s">
        <v>166</v>
      </c>
      <c r="B741" s="29">
        <v>1982753</v>
      </c>
      <c r="C741" s="165">
        <f t="shared" si="1288"/>
        <v>165229.42000000001</v>
      </c>
      <c r="D741" s="7"/>
      <c r="E741" s="20">
        <v>0.96009999999999995</v>
      </c>
      <c r="F741" s="20">
        <v>6.1999999999999998E-3</v>
      </c>
      <c r="G741" s="7"/>
      <c r="H741" s="7"/>
      <c r="I741" s="20">
        <v>1.9E-3</v>
      </c>
      <c r="J741" s="20">
        <v>4.4000000000000003E-3</v>
      </c>
      <c r="K741" s="7"/>
      <c r="L741" s="20">
        <v>1.2999999999999999E-3</v>
      </c>
      <c r="M741" s="7"/>
      <c r="N741" s="7"/>
      <c r="O741" s="7"/>
      <c r="P741" s="7"/>
      <c r="Q741" s="7"/>
      <c r="R741" s="7"/>
      <c r="S741" s="7"/>
      <c r="T741" s="7"/>
      <c r="U741" s="20">
        <v>2.6100000000000002E-2</v>
      </c>
      <c r="V741" s="7"/>
      <c r="W741" s="7"/>
      <c r="X741" s="7"/>
      <c r="Y741" s="7"/>
      <c r="Z741" s="7"/>
      <c r="AA741" s="7"/>
      <c r="AB741" s="7"/>
      <c r="AC741" s="67"/>
      <c r="AD741" s="55"/>
    </row>
    <row r="742" spans="1:30" s="52" customFormat="1">
      <c r="A742" s="102"/>
      <c r="B742" s="30"/>
      <c r="C742" s="165"/>
      <c r="D742" s="7">
        <f t="shared" ref="D742" si="1343">$C741*D741</f>
        <v>0</v>
      </c>
      <c r="E742" s="7">
        <f t="shared" ref="E742" si="1344">$C741*E741</f>
        <v>158636.76614200001</v>
      </c>
      <c r="F742" s="7">
        <f t="shared" ref="F742:O742" si="1345">$C741*F741</f>
        <v>1024.4224040000001</v>
      </c>
      <c r="G742" s="7">
        <f t="shared" si="1345"/>
        <v>0</v>
      </c>
      <c r="H742" s="7">
        <f t="shared" si="1345"/>
        <v>0</v>
      </c>
      <c r="I742" s="7">
        <f t="shared" si="1345"/>
        <v>313.93589800000001</v>
      </c>
      <c r="J742" s="7">
        <f t="shared" si="1345"/>
        <v>727.00944800000013</v>
      </c>
      <c r="K742" s="7">
        <f t="shared" si="1345"/>
        <v>0</v>
      </c>
      <c r="L742" s="7">
        <f t="shared" si="1345"/>
        <v>214.79824600000001</v>
      </c>
      <c r="M742" s="7">
        <f t="shared" si="1345"/>
        <v>0</v>
      </c>
      <c r="N742" s="7">
        <f t="shared" si="1345"/>
        <v>0</v>
      </c>
      <c r="O742" s="7">
        <f t="shared" si="1345"/>
        <v>0</v>
      </c>
      <c r="P742" s="7">
        <f t="shared" ref="P742" si="1346">$C741*P741</f>
        <v>0</v>
      </c>
      <c r="Q742" s="7">
        <f t="shared" ref="Q742" si="1347">$C741*Q741</f>
        <v>0</v>
      </c>
      <c r="R742" s="7">
        <f t="shared" ref="R742:AB742" si="1348">$C741*R741</f>
        <v>0</v>
      </c>
      <c r="S742" s="7">
        <f t="shared" si="1348"/>
        <v>0</v>
      </c>
      <c r="T742" s="7">
        <f t="shared" si="1348"/>
        <v>0</v>
      </c>
      <c r="U742" s="7">
        <f t="shared" si="1348"/>
        <v>4312.4878620000009</v>
      </c>
      <c r="V742" s="7">
        <f t="shared" si="1348"/>
        <v>0</v>
      </c>
      <c r="W742" s="7">
        <f t="shared" si="1348"/>
        <v>0</v>
      </c>
      <c r="X742" s="7">
        <f t="shared" si="1348"/>
        <v>0</v>
      </c>
      <c r="Y742" s="7">
        <f t="shared" si="1348"/>
        <v>0</v>
      </c>
      <c r="Z742" s="7">
        <f t="shared" si="1348"/>
        <v>0</v>
      </c>
      <c r="AA742" s="7">
        <f t="shared" si="1348"/>
        <v>0</v>
      </c>
      <c r="AB742" s="7">
        <f t="shared" si="1348"/>
        <v>0</v>
      </c>
      <c r="AC742" s="67"/>
      <c r="AD742" s="55"/>
    </row>
    <row r="743" spans="1:30" s="52" customFormat="1">
      <c r="A743" s="103" t="s">
        <v>167</v>
      </c>
      <c r="B743" s="29">
        <v>309283</v>
      </c>
      <c r="C743" s="165">
        <f t="shared" si="1288"/>
        <v>25773.58</v>
      </c>
      <c r="D743" s="33"/>
      <c r="E743" s="10">
        <v>0.96009999999999995</v>
      </c>
      <c r="F743" s="10">
        <v>6.1999999999999998E-3</v>
      </c>
      <c r="G743" s="33"/>
      <c r="H743" s="33"/>
      <c r="I743" s="10">
        <v>1.9E-3</v>
      </c>
      <c r="J743" s="10">
        <v>4.4000000000000003E-3</v>
      </c>
      <c r="K743" s="33"/>
      <c r="L743" s="10">
        <v>1.2999999999999999E-3</v>
      </c>
      <c r="M743" s="33"/>
      <c r="N743" s="33"/>
      <c r="O743" s="33"/>
      <c r="P743" s="33"/>
      <c r="Q743" s="33"/>
      <c r="R743" s="33"/>
      <c r="S743" s="33"/>
      <c r="T743" s="33"/>
      <c r="U743" s="10">
        <v>2.6100000000000002E-2</v>
      </c>
      <c r="V743" s="33"/>
      <c r="W743" s="33"/>
      <c r="X743" s="33"/>
      <c r="Y743" s="33"/>
      <c r="Z743" s="33"/>
      <c r="AA743" s="33"/>
      <c r="AB743" s="33"/>
      <c r="AC743" s="67"/>
      <c r="AD743" s="55"/>
    </row>
    <row r="744" spans="1:30" s="52" customFormat="1">
      <c r="A744" s="102"/>
      <c r="B744" s="30"/>
      <c r="C744" s="165"/>
      <c r="D744" s="7">
        <f t="shared" ref="D744" si="1349">$C743*D743</f>
        <v>0</v>
      </c>
      <c r="E744" s="7">
        <f t="shared" ref="E744" si="1350">$C743*E743</f>
        <v>24745.214157999999</v>
      </c>
      <c r="F744" s="7">
        <f t="shared" ref="F744:O744" si="1351">$C743*F743</f>
        <v>159.79619600000001</v>
      </c>
      <c r="G744" s="7">
        <f t="shared" si="1351"/>
        <v>0</v>
      </c>
      <c r="H744" s="7">
        <f t="shared" si="1351"/>
        <v>0</v>
      </c>
      <c r="I744" s="7">
        <f t="shared" si="1351"/>
        <v>48.969802000000001</v>
      </c>
      <c r="J744" s="7">
        <f t="shared" si="1351"/>
        <v>113.40375200000001</v>
      </c>
      <c r="K744" s="7">
        <f t="shared" si="1351"/>
        <v>0</v>
      </c>
      <c r="L744" s="7">
        <f t="shared" si="1351"/>
        <v>33.505654</v>
      </c>
      <c r="M744" s="7">
        <f t="shared" si="1351"/>
        <v>0</v>
      </c>
      <c r="N744" s="7">
        <f t="shared" si="1351"/>
        <v>0</v>
      </c>
      <c r="O744" s="7">
        <f t="shared" si="1351"/>
        <v>0</v>
      </c>
      <c r="P744" s="7">
        <f t="shared" ref="P744" si="1352">$C743*P743</f>
        <v>0</v>
      </c>
      <c r="Q744" s="7">
        <f t="shared" ref="Q744" si="1353">$C743*Q743</f>
        <v>0</v>
      </c>
      <c r="R744" s="7">
        <f t="shared" ref="R744:AB744" si="1354">$C743*R743</f>
        <v>0</v>
      </c>
      <c r="S744" s="7">
        <f t="shared" si="1354"/>
        <v>0</v>
      </c>
      <c r="T744" s="7">
        <f t="shared" si="1354"/>
        <v>0</v>
      </c>
      <c r="U744" s="7">
        <f t="shared" si="1354"/>
        <v>672.69043800000009</v>
      </c>
      <c r="V744" s="7">
        <f t="shared" si="1354"/>
        <v>0</v>
      </c>
      <c r="W744" s="7">
        <f t="shared" si="1354"/>
        <v>0</v>
      </c>
      <c r="X744" s="7">
        <f t="shared" si="1354"/>
        <v>0</v>
      </c>
      <c r="Y744" s="7">
        <f t="shared" si="1354"/>
        <v>0</v>
      </c>
      <c r="Z744" s="7">
        <f t="shared" si="1354"/>
        <v>0</v>
      </c>
      <c r="AA744" s="7">
        <f t="shared" si="1354"/>
        <v>0</v>
      </c>
      <c r="AB744" s="7">
        <f t="shared" si="1354"/>
        <v>0</v>
      </c>
      <c r="AC744" s="67"/>
      <c r="AD744" s="55"/>
    </row>
    <row r="745" spans="1:30" s="52" customFormat="1">
      <c r="A745" s="96" t="s">
        <v>168</v>
      </c>
      <c r="B745" s="29">
        <v>1379674</v>
      </c>
      <c r="C745" s="165">
        <f t="shared" si="1288"/>
        <v>114972.83</v>
      </c>
      <c r="D745" s="38">
        <v>1.6500000000000001E-2</v>
      </c>
      <c r="E745" s="38">
        <v>0.1368</v>
      </c>
      <c r="F745" s="38">
        <v>5.7599999999999998E-2</v>
      </c>
      <c r="G745" s="38">
        <v>8.0399999999999999E-2</v>
      </c>
      <c r="H745" s="38">
        <v>4.1099999999999998E-2</v>
      </c>
      <c r="I745" s="38">
        <v>0.13389999999999999</v>
      </c>
      <c r="J745" s="38">
        <v>2.12E-2</v>
      </c>
      <c r="K745" s="38">
        <v>3.2500000000000001E-2</v>
      </c>
      <c r="L745" s="38">
        <v>1.7100000000000001E-2</v>
      </c>
      <c r="M745" s="38">
        <v>2.5999999999999999E-2</v>
      </c>
      <c r="N745" s="38">
        <v>0.13320000000000001</v>
      </c>
      <c r="O745" s="38">
        <v>1.89E-2</v>
      </c>
      <c r="P745" s="38">
        <v>0</v>
      </c>
      <c r="Q745" s="38">
        <v>3.8600000000000002E-2</v>
      </c>
      <c r="R745" s="38">
        <v>1.9E-2</v>
      </c>
      <c r="S745" s="38">
        <v>4.1999999999999997E-3</v>
      </c>
      <c r="T745" s="38">
        <v>5.3999999999999999E-2</v>
      </c>
      <c r="U745" s="38">
        <v>1.78E-2</v>
      </c>
      <c r="V745" s="38">
        <v>3.6700000000000003E-2</v>
      </c>
      <c r="W745" s="38">
        <v>4.7199999999999999E-2</v>
      </c>
      <c r="X745" s="38">
        <v>6.3899999999999998E-2</v>
      </c>
      <c r="Y745" s="38">
        <v>2.5999999999999999E-3</v>
      </c>
      <c r="Z745" s="5">
        <v>0</v>
      </c>
      <c r="AA745" s="5">
        <v>8.0000000000000004E-4</v>
      </c>
      <c r="AB745" s="5">
        <v>0</v>
      </c>
      <c r="AC745" s="67"/>
      <c r="AD745" s="55"/>
    </row>
    <row r="746" spans="1:30" s="52" customFormat="1">
      <c r="A746" s="97"/>
      <c r="B746" s="30"/>
      <c r="C746" s="165"/>
      <c r="D746" s="6">
        <f t="shared" ref="D746" si="1355">$C745*D745</f>
        <v>1897.0516950000001</v>
      </c>
      <c r="E746" s="6">
        <f t="shared" ref="E746" si="1356">$C745*E745</f>
        <v>15728.283144000001</v>
      </c>
      <c r="F746" s="6">
        <f t="shared" ref="F746:O746" si="1357">$C745*F745</f>
        <v>6622.4350079999995</v>
      </c>
      <c r="G746" s="6">
        <f t="shared" si="1357"/>
        <v>9243.8155320000005</v>
      </c>
      <c r="H746" s="6">
        <f t="shared" si="1357"/>
        <v>4725.3833129999994</v>
      </c>
      <c r="I746" s="6">
        <f t="shared" si="1357"/>
        <v>15394.861937</v>
      </c>
      <c r="J746" s="6">
        <f t="shared" si="1357"/>
        <v>2437.423996</v>
      </c>
      <c r="K746" s="6">
        <f t="shared" si="1357"/>
        <v>3736.6169750000004</v>
      </c>
      <c r="L746" s="6">
        <f t="shared" si="1357"/>
        <v>1966.0353930000001</v>
      </c>
      <c r="M746" s="6">
        <f t="shared" si="1357"/>
        <v>2989.29358</v>
      </c>
      <c r="N746" s="6">
        <f t="shared" si="1357"/>
        <v>15314.380956000001</v>
      </c>
      <c r="O746" s="6">
        <f t="shared" si="1357"/>
        <v>2172.9864870000001</v>
      </c>
      <c r="P746" s="6">
        <f t="shared" ref="P746" si="1358">$C745*P745</f>
        <v>0</v>
      </c>
      <c r="Q746" s="6">
        <f t="shared" ref="Q746" si="1359">$C745*Q745</f>
        <v>4437.9512380000006</v>
      </c>
      <c r="R746" s="6">
        <f t="shared" ref="R746:AB746" si="1360">$C745*R745</f>
        <v>2184.4837699999998</v>
      </c>
      <c r="S746" s="6">
        <f t="shared" si="1360"/>
        <v>482.88588599999997</v>
      </c>
      <c r="T746" s="6">
        <f t="shared" si="1360"/>
        <v>6208.5328200000004</v>
      </c>
      <c r="U746" s="6">
        <f t="shared" si="1360"/>
        <v>2046.516374</v>
      </c>
      <c r="V746" s="6">
        <f t="shared" si="1360"/>
        <v>4219.5028610000008</v>
      </c>
      <c r="W746" s="6">
        <f t="shared" si="1360"/>
        <v>5426.717576</v>
      </c>
      <c r="X746" s="6">
        <f t="shared" si="1360"/>
        <v>7346.7638369999995</v>
      </c>
      <c r="Y746" s="6">
        <f t="shared" si="1360"/>
        <v>298.92935799999998</v>
      </c>
      <c r="Z746" s="6">
        <f t="shared" si="1360"/>
        <v>0</v>
      </c>
      <c r="AA746" s="6">
        <f t="shared" si="1360"/>
        <v>91.97826400000001</v>
      </c>
      <c r="AB746" s="6">
        <f t="shared" si="1360"/>
        <v>0</v>
      </c>
      <c r="AC746" s="67"/>
      <c r="AD746" s="55"/>
    </row>
    <row r="747" spans="1:30" s="52" customFormat="1">
      <c r="A747" s="96" t="s">
        <v>448</v>
      </c>
      <c r="B747" s="29">
        <v>1379674</v>
      </c>
      <c r="C747" s="165">
        <f t="shared" si="1288"/>
        <v>114972.83</v>
      </c>
      <c r="D747" s="5"/>
      <c r="E747" s="5">
        <v>1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67"/>
      <c r="AD747" s="55"/>
    </row>
    <row r="748" spans="1:30" s="52" customFormat="1">
      <c r="A748" s="97"/>
      <c r="B748" s="12"/>
      <c r="C748" s="165"/>
      <c r="D748" s="6">
        <f t="shared" ref="D748" si="1361">$C747*D747</f>
        <v>0</v>
      </c>
      <c r="E748" s="6">
        <f t="shared" ref="E748" si="1362">$C747*E747</f>
        <v>114972.83</v>
      </c>
      <c r="F748" s="6">
        <f t="shared" ref="F748:O748" si="1363">$C747*F747</f>
        <v>0</v>
      </c>
      <c r="G748" s="6">
        <f t="shared" si="1363"/>
        <v>0</v>
      </c>
      <c r="H748" s="6">
        <f t="shared" si="1363"/>
        <v>0</v>
      </c>
      <c r="I748" s="6">
        <f t="shared" si="1363"/>
        <v>0</v>
      </c>
      <c r="J748" s="6">
        <f t="shared" si="1363"/>
        <v>0</v>
      </c>
      <c r="K748" s="6">
        <f t="shared" si="1363"/>
        <v>0</v>
      </c>
      <c r="L748" s="6">
        <f t="shared" si="1363"/>
        <v>0</v>
      </c>
      <c r="M748" s="6">
        <f t="shared" si="1363"/>
        <v>0</v>
      </c>
      <c r="N748" s="6">
        <f t="shared" si="1363"/>
        <v>0</v>
      </c>
      <c r="O748" s="6">
        <f t="shared" si="1363"/>
        <v>0</v>
      </c>
      <c r="P748" s="6">
        <f t="shared" ref="P748" si="1364">$C747*P747</f>
        <v>0</v>
      </c>
      <c r="Q748" s="6">
        <f t="shared" ref="Q748" si="1365">$C747*Q747</f>
        <v>0</v>
      </c>
      <c r="R748" s="6">
        <f t="shared" ref="R748:AB748" si="1366">$C747*R747</f>
        <v>0</v>
      </c>
      <c r="S748" s="6">
        <f t="shared" si="1366"/>
        <v>0</v>
      </c>
      <c r="T748" s="6">
        <f t="shared" si="1366"/>
        <v>0</v>
      </c>
      <c r="U748" s="6">
        <f t="shared" si="1366"/>
        <v>0</v>
      </c>
      <c r="V748" s="6">
        <f t="shared" si="1366"/>
        <v>0</v>
      </c>
      <c r="W748" s="6">
        <f t="shared" si="1366"/>
        <v>0</v>
      </c>
      <c r="X748" s="6">
        <f t="shared" si="1366"/>
        <v>0</v>
      </c>
      <c r="Y748" s="6">
        <f t="shared" si="1366"/>
        <v>0</v>
      </c>
      <c r="Z748" s="6">
        <f t="shared" si="1366"/>
        <v>0</v>
      </c>
      <c r="AA748" s="6">
        <f t="shared" si="1366"/>
        <v>0</v>
      </c>
      <c r="AB748" s="6">
        <f t="shared" si="1366"/>
        <v>0</v>
      </c>
      <c r="AC748" s="67"/>
      <c r="AD748" s="55"/>
    </row>
    <row r="749" spans="1:30" s="52" customFormat="1">
      <c r="A749" s="103" t="s">
        <v>169</v>
      </c>
      <c r="B749" s="29">
        <v>263671</v>
      </c>
      <c r="C749" s="165">
        <f t="shared" si="1288"/>
        <v>21972.58</v>
      </c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10">
        <v>0.753</v>
      </c>
      <c r="O749" s="33"/>
      <c r="P749" s="33"/>
      <c r="Q749" s="33"/>
      <c r="R749" s="33"/>
      <c r="S749" s="33"/>
      <c r="T749" s="33"/>
      <c r="U749" s="33"/>
      <c r="V749" s="10">
        <v>0.247</v>
      </c>
      <c r="W749" s="33"/>
      <c r="X749" s="33"/>
      <c r="Y749" s="33"/>
      <c r="Z749" s="33"/>
      <c r="AA749" s="33"/>
      <c r="AB749" s="33"/>
      <c r="AC749" s="67"/>
      <c r="AD749" s="55"/>
    </row>
    <row r="750" spans="1:30" s="52" customFormat="1">
      <c r="A750" s="102"/>
      <c r="B750" s="30"/>
      <c r="C750" s="165"/>
      <c r="D750" s="7">
        <f t="shared" ref="D750" si="1367">$C749*D749</f>
        <v>0</v>
      </c>
      <c r="E750" s="7">
        <f t="shared" ref="E750" si="1368">$C749*E749</f>
        <v>0</v>
      </c>
      <c r="F750" s="7">
        <f t="shared" ref="F750:O750" si="1369">$C749*F749</f>
        <v>0</v>
      </c>
      <c r="G750" s="7">
        <f t="shared" si="1369"/>
        <v>0</v>
      </c>
      <c r="H750" s="7">
        <f t="shared" si="1369"/>
        <v>0</v>
      </c>
      <c r="I750" s="7">
        <f t="shared" si="1369"/>
        <v>0</v>
      </c>
      <c r="J750" s="7">
        <f t="shared" si="1369"/>
        <v>0</v>
      </c>
      <c r="K750" s="7">
        <f t="shared" si="1369"/>
        <v>0</v>
      </c>
      <c r="L750" s="7">
        <f t="shared" si="1369"/>
        <v>0</v>
      </c>
      <c r="M750" s="7">
        <f t="shared" si="1369"/>
        <v>0</v>
      </c>
      <c r="N750" s="7">
        <f t="shared" si="1369"/>
        <v>16545.352740000002</v>
      </c>
      <c r="O750" s="7">
        <f t="shared" si="1369"/>
        <v>0</v>
      </c>
      <c r="P750" s="7">
        <f t="shared" ref="P750" si="1370">$C749*P749</f>
        <v>0</v>
      </c>
      <c r="Q750" s="7">
        <f t="shared" ref="Q750" si="1371">$C749*Q749</f>
        <v>0</v>
      </c>
      <c r="R750" s="7">
        <f t="shared" ref="R750:AB750" si="1372">$C749*R749</f>
        <v>0</v>
      </c>
      <c r="S750" s="7">
        <f t="shared" si="1372"/>
        <v>0</v>
      </c>
      <c r="T750" s="7">
        <f t="shared" si="1372"/>
        <v>0</v>
      </c>
      <c r="U750" s="7">
        <f t="shared" si="1372"/>
        <v>0</v>
      </c>
      <c r="V750" s="7">
        <f t="shared" si="1372"/>
        <v>5427.2272600000006</v>
      </c>
      <c r="W750" s="7">
        <f t="shared" si="1372"/>
        <v>0</v>
      </c>
      <c r="X750" s="7">
        <f t="shared" si="1372"/>
        <v>0</v>
      </c>
      <c r="Y750" s="7">
        <f t="shared" si="1372"/>
        <v>0</v>
      </c>
      <c r="Z750" s="7">
        <f t="shared" si="1372"/>
        <v>0</v>
      </c>
      <c r="AA750" s="7">
        <f t="shared" si="1372"/>
        <v>0</v>
      </c>
      <c r="AB750" s="7">
        <f t="shared" si="1372"/>
        <v>0</v>
      </c>
      <c r="AC750" s="67"/>
      <c r="AD750" s="55"/>
    </row>
    <row r="751" spans="1:30" s="52" customFormat="1">
      <c r="A751" s="103" t="s">
        <v>171</v>
      </c>
      <c r="B751" s="29">
        <v>257102</v>
      </c>
      <c r="C751" s="165">
        <f t="shared" si="1288"/>
        <v>21425.17</v>
      </c>
      <c r="D751" s="33"/>
      <c r="E751" s="10">
        <v>0.87219999999999998</v>
      </c>
      <c r="F751" s="10">
        <v>8.2199999999999995E-2</v>
      </c>
      <c r="G751" s="10">
        <v>3.5200000000000002E-2</v>
      </c>
      <c r="H751" s="33"/>
      <c r="I751" s="33"/>
      <c r="J751" s="33"/>
      <c r="K751" s="33"/>
      <c r="L751" s="10">
        <v>1.04E-2</v>
      </c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67"/>
      <c r="AD751" s="55"/>
    </row>
    <row r="752" spans="1:30" s="52" customFormat="1">
      <c r="A752" s="102"/>
      <c r="B752" s="30"/>
      <c r="C752" s="165"/>
      <c r="D752" s="7">
        <f t="shared" ref="D752" si="1373">$C751*D751</f>
        <v>0</v>
      </c>
      <c r="E752" s="7">
        <f t="shared" ref="E752" si="1374">$C751*E751</f>
        <v>18687.033273999998</v>
      </c>
      <c r="F752" s="7">
        <f t="shared" ref="F752:O752" si="1375">$C751*F751</f>
        <v>1761.1489739999997</v>
      </c>
      <c r="G752" s="7">
        <f t="shared" si="1375"/>
        <v>754.16598399999998</v>
      </c>
      <c r="H752" s="7">
        <f t="shared" si="1375"/>
        <v>0</v>
      </c>
      <c r="I752" s="7">
        <f t="shared" si="1375"/>
        <v>0</v>
      </c>
      <c r="J752" s="7">
        <f t="shared" si="1375"/>
        <v>0</v>
      </c>
      <c r="K752" s="7">
        <f t="shared" si="1375"/>
        <v>0</v>
      </c>
      <c r="L752" s="7">
        <f t="shared" si="1375"/>
        <v>222.82176799999996</v>
      </c>
      <c r="M752" s="7">
        <f t="shared" si="1375"/>
        <v>0</v>
      </c>
      <c r="N752" s="7">
        <f t="shared" si="1375"/>
        <v>0</v>
      </c>
      <c r="O752" s="7">
        <f t="shared" si="1375"/>
        <v>0</v>
      </c>
      <c r="P752" s="7">
        <f t="shared" ref="P752" si="1376">$C751*P751</f>
        <v>0</v>
      </c>
      <c r="Q752" s="7">
        <f t="shared" ref="Q752" si="1377">$C751*Q751</f>
        <v>0</v>
      </c>
      <c r="R752" s="7">
        <f t="shared" ref="R752:AB752" si="1378">$C751*R751</f>
        <v>0</v>
      </c>
      <c r="S752" s="7">
        <f t="shared" si="1378"/>
        <v>0</v>
      </c>
      <c r="T752" s="7">
        <f t="shared" si="1378"/>
        <v>0</v>
      </c>
      <c r="U752" s="7">
        <f t="shared" si="1378"/>
        <v>0</v>
      </c>
      <c r="V752" s="7">
        <f t="shared" si="1378"/>
        <v>0</v>
      </c>
      <c r="W752" s="7">
        <f t="shared" si="1378"/>
        <v>0</v>
      </c>
      <c r="X752" s="7">
        <f t="shared" si="1378"/>
        <v>0</v>
      </c>
      <c r="Y752" s="7">
        <f t="shared" si="1378"/>
        <v>0</v>
      </c>
      <c r="Z752" s="7">
        <f t="shared" si="1378"/>
        <v>0</v>
      </c>
      <c r="AA752" s="7">
        <f t="shared" si="1378"/>
        <v>0</v>
      </c>
      <c r="AB752" s="7">
        <f t="shared" si="1378"/>
        <v>0</v>
      </c>
      <c r="AC752" s="67"/>
      <c r="AD752" s="55"/>
    </row>
    <row r="753" spans="1:30" s="52" customFormat="1">
      <c r="A753" s="103" t="s">
        <v>172</v>
      </c>
      <c r="B753" s="29">
        <v>788996</v>
      </c>
      <c r="C753" s="165">
        <f t="shared" si="1288"/>
        <v>65749.67</v>
      </c>
      <c r="D753" s="33"/>
      <c r="E753" s="10">
        <v>0.92490000000000006</v>
      </c>
      <c r="F753" s="33"/>
      <c r="G753" s="33"/>
      <c r="H753" s="33"/>
      <c r="I753" s="33"/>
      <c r="J753" s="10">
        <v>7.51E-2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67"/>
      <c r="AD753" s="55"/>
    </row>
    <row r="754" spans="1:30" s="52" customFormat="1">
      <c r="A754" s="102"/>
      <c r="B754" s="30"/>
      <c r="C754" s="165"/>
      <c r="D754" s="7">
        <f t="shared" ref="D754" si="1379">$C753*D753</f>
        <v>0</v>
      </c>
      <c r="E754" s="7">
        <f t="shared" ref="E754" si="1380">$C753*E753</f>
        <v>60811.869783000002</v>
      </c>
      <c r="F754" s="7">
        <f t="shared" ref="F754:O754" si="1381">$C753*F753</f>
        <v>0</v>
      </c>
      <c r="G754" s="7">
        <f t="shared" si="1381"/>
        <v>0</v>
      </c>
      <c r="H754" s="7">
        <f t="shared" si="1381"/>
        <v>0</v>
      </c>
      <c r="I754" s="7">
        <f t="shared" si="1381"/>
        <v>0</v>
      </c>
      <c r="J754" s="7">
        <f t="shared" si="1381"/>
        <v>4937.800217</v>
      </c>
      <c r="K754" s="7">
        <f t="shared" si="1381"/>
        <v>0</v>
      </c>
      <c r="L754" s="7">
        <f t="shared" si="1381"/>
        <v>0</v>
      </c>
      <c r="M754" s="7">
        <f t="shared" si="1381"/>
        <v>0</v>
      </c>
      <c r="N754" s="7">
        <f t="shared" si="1381"/>
        <v>0</v>
      </c>
      <c r="O754" s="7">
        <f t="shared" si="1381"/>
        <v>0</v>
      </c>
      <c r="P754" s="7">
        <f t="shared" ref="P754" si="1382">$C753*P753</f>
        <v>0</v>
      </c>
      <c r="Q754" s="7">
        <f t="shared" ref="Q754" si="1383">$C753*Q753</f>
        <v>0</v>
      </c>
      <c r="R754" s="7">
        <f t="shared" ref="R754:AB754" si="1384">$C753*R753</f>
        <v>0</v>
      </c>
      <c r="S754" s="7">
        <f t="shared" si="1384"/>
        <v>0</v>
      </c>
      <c r="T754" s="7">
        <f t="shared" si="1384"/>
        <v>0</v>
      </c>
      <c r="U754" s="7">
        <f t="shared" si="1384"/>
        <v>0</v>
      </c>
      <c r="V754" s="7">
        <f t="shared" si="1384"/>
        <v>0</v>
      </c>
      <c r="W754" s="7">
        <f t="shared" si="1384"/>
        <v>0</v>
      </c>
      <c r="X754" s="7">
        <f t="shared" si="1384"/>
        <v>0</v>
      </c>
      <c r="Y754" s="7">
        <f t="shared" si="1384"/>
        <v>0</v>
      </c>
      <c r="Z754" s="7">
        <f t="shared" si="1384"/>
        <v>0</v>
      </c>
      <c r="AA754" s="7">
        <f t="shared" si="1384"/>
        <v>0</v>
      </c>
      <c r="AB754" s="7">
        <f t="shared" si="1384"/>
        <v>0</v>
      </c>
      <c r="AC754" s="67"/>
      <c r="AD754" s="55"/>
    </row>
    <row r="755" spans="1:30" s="52" customFormat="1">
      <c r="A755" s="103" t="s">
        <v>173</v>
      </c>
      <c r="B755" s="29">
        <v>589488</v>
      </c>
      <c r="C755" s="165">
        <f t="shared" si="1288"/>
        <v>49124</v>
      </c>
      <c r="D755" s="33"/>
      <c r="E755" s="10">
        <v>0.96009999999999995</v>
      </c>
      <c r="F755" s="10">
        <v>6.1999999999999998E-3</v>
      </c>
      <c r="G755" s="33"/>
      <c r="H755" s="33"/>
      <c r="I755" s="10">
        <v>1.9E-3</v>
      </c>
      <c r="J755" s="10">
        <v>4.4000000000000003E-3</v>
      </c>
      <c r="K755" s="33"/>
      <c r="L755" s="10">
        <v>1.2999999999999999E-3</v>
      </c>
      <c r="M755" s="33"/>
      <c r="N755" s="33"/>
      <c r="O755" s="33"/>
      <c r="P755" s="33"/>
      <c r="Q755" s="33"/>
      <c r="R755" s="33"/>
      <c r="S755" s="33"/>
      <c r="T755" s="33"/>
      <c r="U755" s="10">
        <v>2.6100000000000002E-2</v>
      </c>
      <c r="V755" s="33"/>
      <c r="W755" s="33"/>
      <c r="X755" s="33"/>
      <c r="Y755" s="33"/>
      <c r="Z755" s="33"/>
      <c r="AA755" s="33"/>
      <c r="AB755" s="33"/>
      <c r="AC755" s="67"/>
      <c r="AD755" s="55"/>
    </row>
    <row r="756" spans="1:30" s="52" customFormat="1">
      <c r="A756" s="102"/>
      <c r="B756" s="30"/>
      <c r="C756" s="165"/>
      <c r="D756" s="7">
        <f t="shared" ref="D756" si="1385">$C755*D755</f>
        <v>0</v>
      </c>
      <c r="E756" s="7">
        <f t="shared" ref="E756" si="1386">$C755*E755</f>
        <v>47163.952399999995</v>
      </c>
      <c r="F756" s="7">
        <f t="shared" ref="F756:O756" si="1387">$C755*F755</f>
        <v>304.56880000000001</v>
      </c>
      <c r="G756" s="7">
        <f t="shared" si="1387"/>
        <v>0</v>
      </c>
      <c r="H756" s="7">
        <f t="shared" si="1387"/>
        <v>0</v>
      </c>
      <c r="I756" s="7">
        <f t="shared" si="1387"/>
        <v>93.335599999999999</v>
      </c>
      <c r="J756" s="7">
        <f t="shared" si="1387"/>
        <v>216.1456</v>
      </c>
      <c r="K756" s="7">
        <f t="shared" si="1387"/>
        <v>0</v>
      </c>
      <c r="L756" s="7">
        <f t="shared" si="1387"/>
        <v>63.861199999999997</v>
      </c>
      <c r="M756" s="7">
        <f t="shared" si="1387"/>
        <v>0</v>
      </c>
      <c r="N756" s="7">
        <f t="shared" si="1387"/>
        <v>0</v>
      </c>
      <c r="O756" s="7">
        <f t="shared" si="1387"/>
        <v>0</v>
      </c>
      <c r="P756" s="7">
        <f t="shared" ref="P756" si="1388">$C755*P755</f>
        <v>0</v>
      </c>
      <c r="Q756" s="7">
        <f t="shared" ref="Q756" si="1389">$C755*Q755</f>
        <v>0</v>
      </c>
      <c r="R756" s="7">
        <f t="shared" ref="R756:AB756" si="1390">$C755*R755</f>
        <v>0</v>
      </c>
      <c r="S756" s="7">
        <f t="shared" si="1390"/>
        <v>0</v>
      </c>
      <c r="T756" s="7">
        <f t="shared" si="1390"/>
        <v>0</v>
      </c>
      <c r="U756" s="7">
        <f t="shared" si="1390"/>
        <v>1282.1364000000001</v>
      </c>
      <c r="V756" s="7">
        <f t="shared" si="1390"/>
        <v>0</v>
      </c>
      <c r="W756" s="7">
        <f t="shared" si="1390"/>
        <v>0</v>
      </c>
      <c r="X756" s="7">
        <f t="shared" si="1390"/>
        <v>0</v>
      </c>
      <c r="Y756" s="7">
        <f t="shared" si="1390"/>
        <v>0</v>
      </c>
      <c r="Z756" s="7">
        <f t="shared" si="1390"/>
        <v>0</v>
      </c>
      <c r="AA756" s="7">
        <f t="shared" si="1390"/>
        <v>0</v>
      </c>
      <c r="AB756" s="7">
        <f t="shared" si="1390"/>
        <v>0</v>
      </c>
      <c r="AC756" s="67"/>
      <c r="AD756" s="55"/>
    </row>
    <row r="757" spans="1:30" s="52" customFormat="1">
      <c r="A757" s="103" t="s">
        <v>174</v>
      </c>
      <c r="B757" s="29">
        <v>938890</v>
      </c>
      <c r="C757" s="165">
        <f t="shared" si="1288"/>
        <v>78240.83</v>
      </c>
      <c r="D757" s="33"/>
      <c r="E757" s="10">
        <v>0.68159999999999998</v>
      </c>
      <c r="F757" s="33"/>
      <c r="G757" s="10">
        <v>0.25269999999999998</v>
      </c>
      <c r="H757" s="33"/>
      <c r="I757" s="33"/>
      <c r="J757" s="10">
        <v>3.8800000000000001E-2</v>
      </c>
      <c r="K757" s="10">
        <v>1.0999999999999999E-2</v>
      </c>
      <c r="L757" s="33"/>
      <c r="M757" s="33"/>
      <c r="N757" s="33"/>
      <c r="O757" s="33"/>
      <c r="P757" s="33"/>
      <c r="Q757" s="33"/>
      <c r="R757" s="33"/>
      <c r="S757" s="33"/>
      <c r="T757" s="33"/>
      <c r="U757" s="10">
        <v>1.5900000000000001E-2</v>
      </c>
      <c r="V757" s="33"/>
      <c r="W757" s="33"/>
      <c r="X757" s="33"/>
      <c r="Y757" s="33"/>
      <c r="Z757" s="33"/>
      <c r="AA757" s="33"/>
      <c r="AB757" s="33"/>
      <c r="AC757" s="67"/>
      <c r="AD757" s="55"/>
    </row>
    <row r="758" spans="1:30" s="52" customFormat="1">
      <c r="A758" s="102"/>
      <c r="B758" s="30"/>
      <c r="C758" s="165"/>
      <c r="D758" s="7">
        <f t="shared" ref="D758" si="1391">$C757*D757</f>
        <v>0</v>
      </c>
      <c r="E758" s="7">
        <f t="shared" ref="E758" si="1392">$C757*E757</f>
        <v>53328.949728</v>
      </c>
      <c r="F758" s="7">
        <f t="shared" ref="F758:O758" si="1393">$C757*F757</f>
        <v>0</v>
      </c>
      <c r="G758" s="7">
        <f t="shared" si="1393"/>
        <v>19771.457740999998</v>
      </c>
      <c r="H758" s="7">
        <f t="shared" si="1393"/>
        <v>0</v>
      </c>
      <c r="I758" s="7">
        <f t="shared" si="1393"/>
        <v>0</v>
      </c>
      <c r="J758" s="7">
        <f t="shared" si="1393"/>
        <v>3035.7442040000001</v>
      </c>
      <c r="K758" s="7">
        <f t="shared" si="1393"/>
        <v>860.64913000000001</v>
      </c>
      <c r="L758" s="7">
        <f t="shared" si="1393"/>
        <v>0</v>
      </c>
      <c r="M758" s="7">
        <f t="shared" si="1393"/>
        <v>0</v>
      </c>
      <c r="N758" s="7">
        <f t="shared" si="1393"/>
        <v>0</v>
      </c>
      <c r="O758" s="7">
        <f t="shared" si="1393"/>
        <v>0</v>
      </c>
      <c r="P758" s="7">
        <f t="shared" ref="P758" si="1394">$C757*P757</f>
        <v>0</v>
      </c>
      <c r="Q758" s="7">
        <f t="shared" ref="Q758" si="1395">$C757*Q757</f>
        <v>0</v>
      </c>
      <c r="R758" s="7">
        <f t="shared" ref="R758:AB758" si="1396">$C757*R757</f>
        <v>0</v>
      </c>
      <c r="S758" s="7">
        <f t="shared" si="1396"/>
        <v>0</v>
      </c>
      <c r="T758" s="7">
        <f t="shared" si="1396"/>
        <v>0</v>
      </c>
      <c r="U758" s="7">
        <f t="shared" si="1396"/>
        <v>1244.0291970000001</v>
      </c>
      <c r="V758" s="7">
        <f t="shared" si="1396"/>
        <v>0</v>
      </c>
      <c r="W758" s="7">
        <f t="shared" si="1396"/>
        <v>0</v>
      </c>
      <c r="X758" s="7">
        <f t="shared" si="1396"/>
        <v>0</v>
      </c>
      <c r="Y758" s="7">
        <f t="shared" si="1396"/>
        <v>0</v>
      </c>
      <c r="Z758" s="7">
        <f t="shared" si="1396"/>
        <v>0</v>
      </c>
      <c r="AA758" s="7">
        <f t="shared" si="1396"/>
        <v>0</v>
      </c>
      <c r="AB758" s="7">
        <f t="shared" si="1396"/>
        <v>0</v>
      </c>
      <c r="AC758" s="67"/>
      <c r="AD758" s="55"/>
    </row>
    <row r="759" spans="1:30" s="52" customFormat="1">
      <c r="A759" s="103" t="s">
        <v>202</v>
      </c>
      <c r="B759" s="29">
        <v>3232303</v>
      </c>
      <c r="C759" s="165">
        <f t="shared" si="1288"/>
        <v>269358.58</v>
      </c>
      <c r="D759" s="5"/>
      <c r="E759" s="5">
        <v>0.89970000000000006</v>
      </c>
      <c r="F759" s="5"/>
      <c r="G759" s="5"/>
      <c r="H759" s="5"/>
      <c r="I759" s="5"/>
      <c r="J759" s="5">
        <v>0.1003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67"/>
      <c r="AD759" s="55"/>
    </row>
    <row r="760" spans="1:30" s="52" customFormat="1">
      <c r="A760" s="102"/>
      <c r="B760" s="30"/>
      <c r="C760" s="165"/>
      <c r="D760" s="7">
        <f t="shared" ref="D760" si="1397">$C759*D759</f>
        <v>0</v>
      </c>
      <c r="E760" s="7">
        <f t="shared" ref="E760" si="1398">$C759*E759</f>
        <v>242341.91442600003</v>
      </c>
      <c r="F760" s="7">
        <f t="shared" ref="F760:O760" si="1399">$C759*F759</f>
        <v>0</v>
      </c>
      <c r="G760" s="7">
        <f t="shared" si="1399"/>
        <v>0</v>
      </c>
      <c r="H760" s="7">
        <f t="shared" si="1399"/>
        <v>0</v>
      </c>
      <c r="I760" s="7">
        <f t="shared" si="1399"/>
        <v>0</v>
      </c>
      <c r="J760" s="7">
        <f t="shared" si="1399"/>
        <v>27016.665574000002</v>
      </c>
      <c r="K760" s="7">
        <f t="shared" si="1399"/>
        <v>0</v>
      </c>
      <c r="L760" s="7">
        <f t="shared" si="1399"/>
        <v>0</v>
      </c>
      <c r="M760" s="7">
        <f t="shared" si="1399"/>
        <v>0</v>
      </c>
      <c r="N760" s="7">
        <f t="shared" si="1399"/>
        <v>0</v>
      </c>
      <c r="O760" s="7">
        <f t="shared" si="1399"/>
        <v>0</v>
      </c>
      <c r="P760" s="7">
        <f t="shared" ref="P760" si="1400">$C759*P759</f>
        <v>0</v>
      </c>
      <c r="Q760" s="7">
        <f t="shared" ref="Q760" si="1401">$C759*Q759</f>
        <v>0</v>
      </c>
      <c r="R760" s="7">
        <f t="shared" ref="R760:AB760" si="1402">$C759*R759</f>
        <v>0</v>
      </c>
      <c r="S760" s="7">
        <f t="shared" si="1402"/>
        <v>0</v>
      </c>
      <c r="T760" s="7">
        <f t="shared" si="1402"/>
        <v>0</v>
      </c>
      <c r="U760" s="7">
        <f t="shared" si="1402"/>
        <v>0</v>
      </c>
      <c r="V760" s="7">
        <f t="shared" si="1402"/>
        <v>0</v>
      </c>
      <c r="W760" s="7">
        <f t="shared" si="1402"/>
        <v>0</v>
      </c>
      <c r="X760" s="7">
        <f t="shared" si="1402"/>
        <v>0</v>
      </c>
      <c r="Y760" s="7">
        <f t="shared" si="1402"/>
        <v>0</v>
      </c>
      <c r="Z760" s="7">
        <f t="shared" si="1402"/>
        <v>0</v>
      </c>
      <c r="AA760" s="7">
        <f t="shared" si="1402"/>
        <v>0</v>
      </c>
      <c r="AB760" s="7">
        <f t="shared" si="1402"/>
        <v>0</v>
      </c>
      <c r="AC760" s="67"/>
      <c r="AD760" s="55"/>
    </row>
    <row r="761" spans="1:30" s="52" customFormat="1">
      <c r="A761" s="103" t="s">
        <v>203</v>
      </c>
      <c r="B761" s="29">
        <v>1430605</v>
      </c>
      <c r="C761" s="165">
        <f t="shared" si="1288"/>
        <v>119217.08</v>
      </c>
      <c r="D761" s="5"/>
      <c r="E761" s="5">
        <v>0.96009999999999995</v>
      </c>
      <c r="F761" s="5">
        <v>6.1999999999999998E-3</v>
      </c>
      <c r="G761" s="5"/>
      <c r="H761" s="5"/>
      <c r="I761" s="5">
        <v>1.9E-3</v>
      </c>
      <c r="J761" s="5">
        <v>4.4000000000000003E-3</v>
      </c>
      <c r="K761" s="5"/>
      <c r="L761" s="5">
        <v>1.2999999999999999E-3</v>
      </c>
      <c r="M761" s="5"/>
      <c r="N761" s="5"/>
      <c r="O761" s="5"/>
      <c r="P761" s="5"/>
      <c r="Q761" s="5"/>
      <c r="R761" s="5"/>
      <c r="S761" s="5"/>
      <c r="T761" s="5"/>
      <c r="U761" s="5">
        <v>2.6100000000000002E-2</v>
      </c>
      <c r="V761" s="5"/>
      <c r="W761" s="5"/>
      <c r="X761" s="5"/>
      <c r="Y761" s="5"/>
      <c r="Z761" s="5"/>
      <c r="AA761" s="5"/>
      <c r="AB761" s="5"/>
      <c r="AC761" s="67"/>
      <c r="AD761" s="55"/>
    </row>
    <row r="762" spans="1:30" s="52" customFormat="1">
      <c r="A762" s="102"/>
      <c r="B762" s="85"/>
      <c r="C762" s="165"/>
      <c r="D762" s="7">
        <f t="shared" ref="D762" si="1403">$C761*D761</f>
        <v>0</v>
      </c>
      <c r="E762" s="7">
        <f t="shared" ref="E762" si="1404">$C761*E761</f>
        <v>114460.318508</v>
      </c>
      <c r="F762" s="7">
        <f t="shared" ref="F762:O762" si="1405">$C761*F761</f>
        <v>739.14589599999999</v>
      </c>
      <c r="G762" s="7">
        <f t="shared" si="1405"/>
        <v>0</v>
      </c>
      <c r="H762" s="7">
        <f t="shared" si="1405"/>
        <v>0</v>
      </c>
      <c r="I762" s="7">
        <f t="shared" si="1405"/>
        <v>226.512452</v>
      </c>
      <c r="J762" s="7">
        <f t="shared" si="1405"/>
        <v>524.55515200000002</v>
      </c>
      <c r="K762" s="7">
        <f t="shared" si="1405"/>
        <v>0</v>
      </c>
      <c r="L762" s="7">
        <f t="shared" si="1405"/>
        <v>154.982204</v>
      </c>
      <c r="M762" s="7">
        <f t="shared" si="1405"/>
        <v>0</v>
      </c>
      <c r="N762" s="7">
        <f t="shared" si="1405"/>
        <v>0</v>
      </c>
      <c r="O762" s="7">
        <f t="shared" si="1405"/>
        <v>0</v>
      </c>
      <c r="P762" s="7">
        <f t="shared" ref="P762" si="1406">$C761*P761</f>
        <v>0</v>
      </c>
      <c r="Q762" s="7">
        <f t="shared" ref="Q762" si="1407">$C761*Q761</f>
        <v>0</v>
      </c>
      <c r="R762" s="7">
        <f t="shared" ref="R762:AB762" si="1408">$C761*R761</f>
        <v>0</v>
      </c>
      <c r="S762" s="7">
        <f t="shared" si="1408"/>
        <v>0</v>
      </c>
      <c r="T762" s="7">
        <f t="shared" si="1408"/>
        <v>0</v>
      </c>
      <c r="U762" s="7">
        <f t="shared" si="1408"/>
        <v>3111.5657880000003</v>
      </c>
      <c r="V762" s="7">
        <f t="shared" si="1408"/>
        <v>0</v>
      </c>
      <c r="W762" s="7">
        <f t="shared" si="1408"/>
        <v>0</v>
      </c>
      <c r="X762" s="7">
        <f t="shared" si="1408"/>
        <v>0</v>
      </c>
      <c r="Y762" s="7">
        <f t="shared" si="1408"/>
        <v>0</v>
      </c>
      <c r="Z762" s="7">
        <f t="shared" si="1408"/>
        <v>0</v>
      </c>
      <c r="AA762" s="7">
        <f t="shared" si="1408"/>
        <v>0</v>
      </c>
      <c r="AB762" s="7">
        <f t="shared" si="1408"/>
        <v>0</v>
      </c>
      <c r="AC762" s="67"/>
      <c r="AD762" s="55"/>
    </row>
    <row r="763" spans="1:30" s="52" customFormat="1">
      <c r="A763" s="103" t="s">
        <v>204</v>
      </c>
      <c r="B763" s="29">
        <v>1904642</v>
      </c>
      <c r="C763" s="165">
        <f t="shared" si="1288"/>
        <v>158720.17000000001</v>
      </c>
      <c r="D763" s="5"/>
      <c r="E763" s="5">
        <v>0.96009999999999995</v>
      </c>
      <c r="F763" s="5">
        <v>6.1999999999999998E-3</v>
      </c>
      <c r="G763" s="5"/>
      <c r="H763" s="5"/>
      <c r="I763" s="5">
        <v>1.9E-3</v>
      </c>
      <c r="J763" s="5">
        <v>4.4000000000000003E-3</v>
      </c>
      <c r="K763" s="5"/>
      <c r="L763" s="5">
        <v>1.2999999999999999E-3</v>
      </c>
      <c r="M763" s="5"/>
      <c r="N763" s="5"/>
      <c r="O763" s="5"/>
      <c r="P763" s="5"/>
      <c r="Q763" s="5"/>
      <c r="R763" s="5"/>
      <c r="S763" s="5"/>
      <c r="T763" s="5"/>
      <c r="U763" s="5">
        <v>2.6100000000000002E-2</v>
      </c>
      <c r="V763" s="5"/>
      <c r="W763" s="5"/>
      <c r="X763" s="5"/>
      <c r="Y763" s="5"/>
      <c r="Z763" s="5"/>
      <c r="AA763" s="5"/>
      <c r="AB763" s="5"/>
      <c r="AC763" s="67"/>
      <c r="AD763" s="55"/>
    </row>
    <row r="764" spans="1:30" s="52" customFormat="1">
      <c r="A764" s="102"/>
      <c r="B764" s="30"/>
      <c r="C764" s="165"/>
      <c r="D764" s="7">
        <f t="shared" ref="D764" si="1409">$C763*D763</f>
        <v>0</v>
      </c>
      <c r="E764" s="7">
        <f t="shared" ref="E764" si="1410">$C763*E763</f>
        <v>152387.23521700001</v>
      </c>
      <c r="F764" s="7">
        <f t="shared" ref="F764:O764" si="1411">$C763*F763</f>
        <v>984.06505400000003</v>
      </c>
      <c r="G764" s="7">
        <f t="shared" si="1411"/>
        <v>0</v>
      </c>
      <c r="H764" s="7">
        <f t="shared" si="1411"/>
        <v>0</v>
      </c>
      <c r="I764" s="7">
        <f t="shared" si="1411"/>
        <v>301.56832300000002</v>
      </c>
      <c r="J764" s="7">
        <f t="shared" si="1411"/>
        <v>698.3687480000001</v>
      </c>
      <c r="K764" s="7">
        <f t="shared" si="1411"/>
        <v>0</v>
      </c>
      <c r="L764" s="7">
        <f t="shared" si="1411"/>
        <v>206.33622099999999</v>
      </c>
      <c r="M764" s="7">
        <f t="shared" si="1411"/>
        <v>0</v>
      </c>
      <c r="N764" s="7">
        <f t="shared" si="1411"/>
        <v>0</v>
      </c>
      <c r="O764" s="7">
        <f t="shared" si="1411"/>
        <v>0</v>
      </c>
      <c r="P764" s="7">
        <f t="shared" ref="P764" si="1412">$C763*P763</f>
        <v>0</v>
      </c>
      <c r="Q764" s="7">
        <f t="shared" ref="Q764" si="1413">$C763*Q763</f>
        <v>0</v>
      </c>
      <c r="R764" s="7">
        <f t="shared" ref="R764:AB764" si="1414">$C763*R763</f>
        <v>0</v>
      </c>
      <c r="S764" s="7">
        <f t="shared" si="1414"/>
        <v>0</v>
      </c>
      <c r="T764" s="7">
        <f t="shared" si="1414"/>
        <v>0</v>
      </c>
      <c r="U764" s="7">
        <f t="shared" si="1414"/>
        <v>4142.5964370000002</v>
      </c>
      <c r="V764" s="7">
        <f t="shared" si="1414"/>
        <v>0</v>
      </c>
      <c r="W764" s="7">
        <f t="shared" si="1414"/>
        <v>0</v>
      </c>
      <c r="X764" s="7">
        <f t="shared" si="1414"/>
        <v>0</v>
      </c>
      <c r="Y764" s="7">
        <f t="shared" si="1414"/>
        <v>0</v>
      </c>
      <c r="Z764" s="7">
        <f t="shared" si="1414"/>
        <v>0</v>
      </c>
      <c r="AA764" s="7">
        <f t="shared" si="1414"/>
        <v>0</v>
      </c>
      <c r="AB764" s="7">
        <f t="shared" si="1414"/>
        <v>0</v>
      </c>
      <c r="AC764" s="67"/>
      <c r="AD764" s="55"/>
    </row>
    <row r="765" spans="1:30" s="52" customFormat="1">
      <c r="A765" s="103" t="s">
        <v>205</v>
      </c>
      <c r="B765" s="29">
        <v>21351143</v>
      </c>
      <c r="C765" s="165">
        <f t="shared" si="1288"/>
        <v>1779261.92</v>
      </c>
      <c r="D765" s="5"/>
      <c r="E765" s="5">
        <v>0.88390000000000002</v>
      </c>
      <c r="F765" s="5">
        <v>7.1199999999999999E-2</v>
      </c>
      <c r="G765" s="5">
        <v>2.8899999999999999E-2</v>
      </c>
      <c r="H765" s="5"/>
      <c r="I765" s="5"/>
      <c r="J765" s="5"/>
      <c r="K765" s="5">
        <v>1.5800000000000002E-2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>
        <v>2.0000000000000001E-4</v>
      </c>
      <c r="W765" s="5"/>
      <c r="X765" s="5"/>
      <c r="Y765" s="5"/>
      <c r="Z765" s="5"/>
      <c r="AA765" s="5"/>
      <c r="AB765" s="5"/>
      <c r="AC765" s="67"/>
      <c r="AD765" s="55"/>
    </row>
    <row r="766" spans="1:30" s="52" customFormat="1">
      <c r="A766" s="102"/>
      <c r="B766" s="30"/>
      <c r="C766" s="165"/>
      <c r="D766" s="7">
        <f t="shared" ref="D766" si="1415">$C765*D765</f>
        <v>0</v>
      </c>
      <c r="E766" s="7">
        <f t="shared" ref="E766" si="1416">$C765*E765</f>
        <v>1572689.611088</v>
      </c>
      <c r="F766" s="7">
        <f>$C765*F765</f>
        <v>126683.44870399999</v>
      </c>
      <c r="G766" s="7">
        <f>$C765*G765</f>
        <v>51420.669487999992</v>
      </c>
      <c r="H766" s="7">
        <f>$C765*H765</f>
        <v>0</v>
      </c>
      <c r="I766" s="7">
        <f>$C765*I765</f>
        <v>0</v>
      </c>
      <c r="J766" s="7">
        <f>$C765*J765</f>
        <v>0</v>
      </c>
      <c r="K766" s="7">
        <f t="shared" ref="K766" si="1417">$C765*K765</f>
        <v>28112.338336000001</v>
      </c>
      <c r="L766" s="7">
        <f t="shared" ref="L766" si="1418">$C765*L765</f>
        <v>0</v>
      </c>
      <c r="M766" s="7">
        <f t="shared" ref="M766:AB766" si="1419">$C765*M765</f>
        <v>0</v>
      </c>
      <c r="N766" s="7">
        <f t="shared" si="1419"/>
        <v>0</v>
      </c>
      <c r="O766" s="7">
        <f t="shared" si="1419"/>
        <v>0</v>
      </c>
      <c r="P766" s="7">
        <f t="shared" si="1419"/>
        <v>0</v>
      </c>
      <c r="Q766" s="7">
        <f t="shared" si="1419"/>
        <v>0</v>
      </c>
      <c r="R766" s="7">
        <f t="shared" si="1419"/>
        <v>0</v>
      </c>
      <c r="S766" s="7">
        <f t="shared" si="1419"/>
        <v>0</v>
      </c>
      <c r="T766" s="7">
        <f t="shared" si="1419"/>
        <v>0</v>
      </c>
      <c r="U766" s="7">
        <f t="shared" si="1419"/>
        <v>0</v>
      </c>
      <c r="V766" s="7">
        <f t="shared" si="1419"/>
        <v>355.85238400000003</v>
      </c>
      <c r="W766" s="7">
        <f t="shared" si="1419"/>
        <v>0</v>
      </c>
      <c r="X766" s="7">
        <f t="shared" si="1419"/>
        <v>0</v>
      </c>
      <c r="Y766" s="7">
        <f t="shared" si="1419"/>
        <v>0</v>
      </c>
      <c r="Z766" s="7">
        <f t="shared" si="1419"/>
        <v>0</v>
      </c>
      <c r="AA766" s="7">
        <f t="shared" si="1419"/>
        <v>0</v>
      </c>
      <c r="AB766" s="7">
        <f t="shared" si="1419"/>
        <v>0</v>
      </c>
      <c r="AC766" s="67"/>
      <c r="AD766" s="55"/>
    </row>
    <row r="767" spans="1:30" s="52" customFormat="1">
      <c r="A767" s="103" t="s">
        <v>206</v>
      </c>
      <c r="B767" s="29">
        <v>6141768</v>
      </c>
      <c r="C767" s="165">
        <f t="shared" si="1288"/>
        <v>511814</v>
      </c>
      <c r="D767" s="5"/>
      <c r="E767" s="5">
        <v>0.91920000000000002</v>
      </c>
      <c r="F767" s="5">
        <v>2.1899999999999999E-2</v>
      </c>
      <c r="G767" s="5">
        <v>1.14E-2</v>
      </c>
      <c r="H767" s="5">
        <v>2.9999999999999997E-4</v>
      </c>
      <c r="I767" s="5"/>
      <c r="J767" s="5"/>
      <c r="K767" s="5">
        <v>3.5999999999999997E-2</v>
      </c>
      <c r="L767" s="5">
        <v>1.0800000000000001E-2</v>
      </c>
      <c r="M767" s="5"/>
      <c r="N767" s="5"/>
      <c r="O767" s="5"/>
      <c r="P767" s="5"/>
      <c r="Q767" s="5"/>
      <c r="R767" s="5"/>
      <c r="S767" s="5"/>
      <c r="T767" s="5"/>
      <c r="U767" s="5"/>
      <c r="V767" s="5">
        <v>4.0000000000000002E-4</v>
      </c>
      <c r="W767" s="5"/>
      <c r="X767" s="5"/>
      <c r="Y767" s="5"/>
      <c r="Z767" s="5"/>
      <c r="AA767" s="5"/>
      <c r="AB767" s="5"/>
      <c r="AC767" s="67"/>
      <c r="AD767" s="55"/>
    </row>
    <row r="768" spans="1:30" s="52" customFormat="1">
      <c r="A768" s="102"/>
      <c r="B768" s="30"/>
      <c r="C768" s="165"/>
      <c r="D768" s="7">
        <f t="shared" ref="D768" si="1420">$C767*D767</f>
        <v>0</v>
      </c>
      <c r="E768" s="7">
        <f t="shared" ref="E768" si="1421">$C767*E767</f>
        <v>470459.42879999999</v>
      </c>
      <c r="F768" s="7">
        <f t="shared" ref="F768:O768" si="1422">$C767*F767</f>
        <v>11208.7266</v>
      </c>
      <c r="G768" s="7">
        <f t="shared" si="1422"/>
        <v>5834.6796000000004</v>
      </c>
      <c r="H768" s="7">
        <f t="shared" si="1422"/>
        <v>153.54419999999999</v>
      </c>
      <c r="I768" s="7">
        <f t="shared" si="1422"/>
        <v>0</v>
      </c>
      <c r="J768" s="7">
        <f t="shared" si="1422"/>
        <v>0</v>
      </c>
      <c r="K768" s="7">
        <f t="shared" si="1422"/>
        <v>18425.304</v>
      </c>
      <c r="L768" s="7">
        <f t="shared" si="1422"/>
        <v>5527.5911999999998</v>
      </c>
      <c r="M768" s="7">
        <f t="shared" si="1422"/>
        <v>0</v>
      </c>
      <c r="N768" s="7">
        <f t="shared" si="1422"/>
        <v>0</v>
      </c>
      <c r="O768" s="7">
        <f t="shared" si="1422"/>
        <v>0</v>
      </c>
      <c r="P768" s="7">
        <f t="shared" ref="P768" si="1423">$C767*P767</f>
        <v>0</v>
      </c>
      <c r="Q768" s="7">
        <f t="shared" ref="Q768" si="1424">$C767*Q767</f>
        <v>0</v>
      </c>
      <c r="R768" s="7">
        <f t="shared" ref="R768:AB768" si="1425">$C767*R767</f>
        <v>0</v>
      </c>
      <c r="S768" s="7">
        <f t="shared" si="1425"/>
        <v>0</v>
      </c>
      <c r="T768" s="7">
        <f t="shared" si="1425"/>
        <v>0</v>
      </c>
      <c r="U768" s="7">
        <f t="shared" si="1425"/>
        <v>0</v>
      </c>
      <c r="V768" s="7">
        <f t="shared" si="1425"/>
        <v>204.72560000000001</v>
      </c>
      <c r="W768" s="7">
        <f t="shared" si="1425"/>
        <v>0</v>
      </c>
      <c r="X768" s="7">
        <f t="shared" si="1425"/>
        <v>0</v>
      </c>
      <c r="Y768" s="7">
        <f t="shared" si="1425"/>
        <v>0</v>
      </c>
      <c r="Z768" s="7">
        <f t="shared" si="1425"/>
        <v>0</v>
      </c>
      <c r="AA768" s="7">
        <f t="shared" si="1425"/>
        <v>0</v>
      </c>
      <c r="AB768" s="7">
        <f t="shared" si="1425"/>
        <v>0</v>
      </c>
      <c r="AC768" s="67"/>
      <c r="AD768" s="55"/>
    </row>
    <row r="769" spans="1:30" s="52" customFormat="1">
      <c r="A769" s="96" t="s">
        <v>207</v>
      </c>
      <c r="B769" s="29">
        <v>4065526</v>
      </c>
      <c r="C769" s="165">
        <f t="shared" si="1288"/>
        <v>338793.83</v>
      </c>
      <c r="D769" s="38">
        <v>1.6500000000000001E-2</v>
      </c>
      <c r="E769" s="38">
        <v>0.1368</v>
      </c>
      <c r="F769" s="38">
        <v>5.7599999999999998E-2</v>
      </c>
      <c r="G769" s="38">
        <v>8.0399999999999999E-2</v>
      </c>
      <c r="H769" s="38">
        <v>4.1099999999999998E-2</v>
      </c>
      <c r="I769" s="38">
        <v>0.13389999999999999</v>
      </c>
      <c r="J769" s="38">
        <v>2.12E-2</v>
      </c>
      <c r="K769" s="38">
        <v>3.2500000000000001E-2</v>
      </c>
      <c r="L769" s="38">
        <v>1.7100000000000001E-2</v>
      </c>
      <c r="M769" s="38">
        <v>2.5999999999999999E-2</v>
      </c>
      <c r="N769" s="38">
        <v>0.13320000000000001</v>
      </c>
      <c r="O769" s="38">
        <v>1.89E-2</v>
      </c>
      <c r="P769" s="38">
        <v>0</v>
      </c>
      <c r="Q769" s="38">
        <v>3.8600000000000002E-2</v>
      </c>
      <c r="R769" s="38">
        <v>1.9E-2</v>
      </c>
      <c r="S769" s="38">
        <v>4.1999999999999997E-3</v>
      </c>
      <c r="T769" s="38">
        <v>5.3999999999999999E-2</v>
      </c>
      <c r="U769" s="38">
        <v>1.78E-2</v>
      </c>
      <c r="V769" s="38">
        <v>3.6700000000000003E-2</v>
      </c>
      <c r="W769" s="38">
        <v>4.7199999999999999E-2</v>
      </c>
      <c r="X769" s="38">
        <v>6.3899999999999998E-2</v>
      </c>
      <c r="Y769" s="38">
        <v>2.5999999999999999E-3</v>
      </c>
      <c r="Z769" s="5">
        <v>0</v>
      </c>
      <c r="AA769" s="5">
        <v>8.0000000000000004E-4</v>
      </c>
      <c r="AB769" s="5">
        <v>0</v>
      </c>
      <c r="AC769" s="67"/>
      <c r="AD769" s="55"/>
    </row>
    <row r="770" spans="1:30" s="52" customFormat="1">
      <c r="A770" s="97"/>
      <c r="B770" s="30"/>
      <c r="C770" s="165"/>
      <c r="D770" s="6">
        <f t="shared" ref="D770" si="1426">$C769*D769</f>
        <v>5590.0981950000005</v>
      </c>
      <c r="E770" s="6">
        <f t="shared" ref="E770" si="1427">$C769*E769</f>
        <v>46346.995944000002</v>
      </c>
      <c r="F770" s="6">
        <f t="shared" ref="F770:O770" si="1428">$C769*F769</f>
        <v>19514.524608</v>
      </c>
      <c r="G770" s="6">
        <f t="shared" si="1428"/>
        <v>27239.023932</v>
      </c>
      <c r="H770" s="6">
        <f t="shared" si="1428"/>
        <v>13924.426412999999</v>
      </c>
      <c r="I770" s="6">
        <f t="shared" si="1428"/>
        <v>45364.493837000002</v>
      </c>
      <c r="J770" s="6">
        <f t="shared" si="1428"/>
        <v>7182.429196</v>
      </c>
      <c r="K770" s="6">
        <f t="shared" si="1428"/>
        <v>11010.799475000002</v>
      </c>
      <c r="L770" s="6">
        <f t="shared" si="1428"/>
        <v>5793.3744930000003</v>
      </c>
      <c r="M770" s="6">
        <f t="shared" si="1428"/>
        <v>8808.6395799999991</v>
      </c>
      <c r="N770" s="6">
        <f t="shared" si="1428"/>
        <v>45127.338156000005</v>
      </c>
      <c r="O770" s="6">
        <f t="shared" si="1428"/>
        <v>6403.2033870000005</v>
      </c>
      <c r="P770" s="6">
        <f t="shared" ref="P770" si="1429">$C769*P769</f>
        <v>0</v>
      </c>
      <c r="Q770" s="6">
        <f t="shared" ref="Q770" si="1430">$C769*Q769</f>
        <v>13077.441838000001</v>
      </c>
      <c r="R770" s="6">
        <f t="shared" ref="R770:AB770" si="1431">$C769*R769</f>
        <v>6437.08277</v>
      </c>
      <c r="S770" s="6">
        <f t="shared" si="1431"/>
        <v>1422.934086</v>
      </c>
      <c r="T770" s="6">
        <f t="shared" si="1431"/>
        <v>18294.866819999999</v>
      </c>
      <c r="U770" s="6">
        <f t="shared" si="1431"/>
        <v>6030.5301740000004</v>
      </c>
      <c r="V770" s="6">
        <f t="shared" si="1431"/>
        <v>12433.733561000001</v>
      </c>
      <c r="W770" s="6">
        <f t="shared" si="1431"/>
        <v>15991.068776</v>
      </c>
      <c r="X770" s="6">
        <f t="shared" si="1431"/>
        <v>21648.925737000001</v>
      </c>
      <c r="Y770" s="6">
        <f t="shared" si="1431"/>
        <v>880.86395800000003</v>
      </c>
      <c r="Z770" s="6">
        <f t="shared" si="1431"/>
        <v>0</v>
      </c>
      <c r="AA770" s="6">
        <f t="shared" si="1431"/>
        <v>271.03506400000003</v>
      </c>
      <c r="AB770" s="6">
        <f t="shared" si="1431"/>
        <v>0</v>
      </c>
      <c r="AC770" s="67"/>
      <c r="AD770" s="55"/>
    </row>
    <row r="771" spans="1:30" s="52" customFormat="1">
      <c r="A771" s="96" t="s">
        <v>449</v>
      </c>
      <c r="B771" s="18">
        <v>4065526</v>
      </c>
      <c r="C771" s="165">
        <f t="shared" si="1288"/>
        <v>338793.83</v>
      </c>
      <c r="D771" s="5"/>
      <c r="E771" s="5">
        <v>0.63100000000000001</v>
      </c>
      <c r="F771" s="5"/>
      <c r="G771" s="5">
        <v>0.2185</v>
      </c>
      <c r="H771" s="5"/>
      <c r="I771" s="5"/>
      <c r="J771" s="5">
        <v>9.1600000000000001E-2</v>
      </c>
      <c r="K771" s="5"/>
      <c r="L771" s="5">
        <v>5.7599999999999998E-2</v>
      </c>
      <c r="M771" s="5"/>
      <c r="N771" s="5"/>
      <c r="O771" s="5">
        <v>4.0000000000000002E-4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8.9999999999999998E-4</v>
      </c>
      <c r="AB771" s="5"/>
      <c r="AC771" s="67"/>
      <c r="AD771" s="55"/>
    </row>
    <row r="772" spans="1:30" s="52" customFormat="1">
      <c r="A772" s="97"/>
      <c r="B772" s="12"/>
      <c r="C772" s="165"/>
      <c r="D772" s="6">
        <f t="shared" ref="D772" si="1432">$C771*D771</f>
        <v>0</v>
      </c>
      <c r="E772" s="6">
        <f t="shared" ref="E772" si="1433">$C771*E771</f>
        <v>213778.90673000002</v>
      </c>
      <c r="F772" s="6">
        <f t="shared" ref="F772:O772" si="1434">$C771*F771</f>
        <v>0</v>
      </c>
      <c r="G772" s="6">
        <f t="shared" si="1434"/>
        <v>74026.451855000007</v>
      </c>
      <c r="H772" s="6">
        <f t="shared" si="1434"/>
        <v>0</v>
      </c>
      <c r="I772" s="6">
        <f t="shared" si="1434"/>
        <v>0</v>
      </c>
      <c r="J772" s="6">
        <f t="shared" si="1434"/>
        <v>31033.514828000003</v>
      </c>
      <c r="K772" s="6">
        <f t="shared" si="1434"/>
        <v>0</v>
      </c>
      <c r="L772" s="6">
        <f t="shared" si="1434"/>
        <v>19514.524608</v>
      </c>
      <c r="M772" s="6">
        <f t="shared" si="1434"/>
        <v>0</v>
      </c>
      <c r="N772" s="6">
        <f t="shared" si="1434"/>
        <v>0</v>
      </c>
      <c r="O772" s="6">
        <f t="shared" si="1434"/>
        <v>135.51753200000002</v>
      </c>
      <c r="P772" s="6">
        <f t="shared" ref="P772" si="1435">$C771*P771</f>
        <v>0</v>
      </c>
      <c r="Q772" s="6">
        <f t="shared" ref="Q772" si="1436">$C771*Q771</f>
        <v>0</v>
      </c>
      <c r="R772" s="6">
        <f t="shared" ref="R772:AB772" si="1437">$C771*R771</f>
        <v>0</v>
      </c>
      <c r="S772" s="6">
        <f t="shared" si="1437"/>
        <v>0</v>
      </c>
      <c r="T772" s="6">
        <f t="shared" si="1437"/>
        <v>0</v>
      </c>
      <c r="U772" s="6">
        <f t="shared" si="1437"/>
        <v>0</v>
      </c>
      <c r="V772" s="6">
        <f t="shared" si="1437"/>
        <v>0</v>
      </c>
      <c r="W772" s="6">
        <f t="shared" si="1437"/>
        <v>0</v>
      </c>
      <c r="X772" s="6">
        <f t="shared" si="1437"/>
        <v>0</v>
      </c>
      <c r="Y772" s="6">
        <f t="shared" si="1437"/>
        <v>0</v>
      </c>
      <c r="Z772" s="6">
        <f t="shared" si="1437"/>
        <v>0</v>
      </c>
      <c r="AA772" s="6">
        <f t="shared" si="1437"/>
        <v>304.914447</v>
      </c>
      <c r="AB772" s="6">
        <f t="shared" si="1437"/>
        <v>0</v>
      </c>
      <c r="AC772" s="67"/>
      <c r="AD772" s="55"/>
    </row>
    <row r="773" spans="1:30" s="52" customFormat="1">
      <c r="A773" s="103" t="s">
        <v>208</v>
      </c>
      <c r="B773" s="29">
        <v>547345</v>
      </c>
      <c r="C773" s="165">
        <f t="shared" si="1288"/>
        <v>45612.08</v>
      </c>
      <c r="D773" s="5"/>
      <c r="E773" s="5"/>
      <c r="F773" s="5"/>
      <c r="G773" s="5">
        <v>0.73019999999999996</v>
      </c>
      <c r="H773" s="5"/>
      <c r="I773" s="5"/>
      <c r="J773" s="5">
        <v>0.19389999999999999</v>
      </c>
      <c r="K773" s="5"/>
      <c r="L773" s="5">
        <v>7.5899999999999995E-2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7"/>
      <c r="AD773" s="55"/>
    </row>
    <row r="774" spans="1:30" s="52" customFormat="1">
      <c r="A774" s="102"/>
      <c r="B774" s="30"/>
      <c r="C774" s="165"/>
      <c r="D774" s="7">
        <f t="shared" ref="D774" si="1438">$C773*D773</f>
        <v>0</v>
      </c>
      <c r="E774" s="7">
        <f t="shared" ref="E774" si="1439">$C773*E773</f>
        <v>0</v>
      </c>
      <c r="F774" s="7">
        <f t="shared" ref="F774:O774" si="1440">$C773*F773</f>
        <v>0</v>
      </c>
      <c r="G774" s="7">
        <f t="shared" si="1440"/>
        <v>33305.940816000002</v>
      </c>
      <c r="H774" s="7">
        <f t="shared" si="1440"/>
        <v>0</v>
      </c>
      <c r="I774" s="7">
        <f t="shared" si="1440"/>
        <v>0</v>
      </c>
      <c r="J774" s="7">
        <f t="shared" si="1440"/>
        <v>8844.182311999999</v>
      </c>
      <c r="K774" s="7">
        <f t="shared" si="1440"/>
        <v>0</v>
      </c>
      <c r="L774" s="7">
        <f t="shared" si="1440"/>
        <v>3461.9568719999997</v>
      </c>
      <c r="M774" s="7">
        <f t="shared" si="1440"/>
        <v>0</v>
      </c>
      <c r="N774" s="7">
        <f t="shared" si="1440"/>
        <v>0</v>
      </c>
      <c r="O774" s="7">
        <f t="shared" si="1440"/>
        <v>0</v>
      </c>
      <c r="P774" s="7">
        <f t="shared" ref="P774" si="1441">$C773*P773</f>
        <v>0</v>
      </c>
      <c r="Q774" s="7">
        <f t="shared" ref="Q774" si="1442">$C773*Q773</f>
        <v>0</v>
      </c>
      <c r="R774" s="7">
        <f t="shared" ref="R774:AB774" si="1443">$C773*R773</f>
        <v>0</v>
      </c>
      <c r="S774" s="7">
        <f t="shared" si="1443"/>
        <v>0</v>
      </c>
      <c r="T774" s="7">
        <f t="shared" si="1443"/>
        <v>0</v>
      </c>
      <c r="U774" s="7">
        <f t="shared" si="1443"/>
        <v>0</v>
      </c>
      <c r="V774" s="7">
        <f t="shared" si="1443"/>
        <v>0</v>
      </c>
      <c r="W774" s="7">
        <f t="shared" si="1443"/>
        <v>0</v>
      </c>
      <c r="X774" s="7">
        <f t="shared" si="1443"/>
        <v>0</v>
      </c>
      <c r="Y774" s="7">
        <f t="shared" si="1443"/>
        <v>0</v>
      </c>
      <c r="Z774" s="7">
        <f t="shared" si="1443"/>
        <v>0</v>
      </c>
      <c r="AA774" s="7">
        <f t="shared" si="1443"/>
        <v>0</v>
      </c>
      <c r="AB774" s="7">
        <f t="shared" si="1443"/>
        <v>0</v>
      </c>
      <c r="AC774" s="67"/>
      <c r="AD774" s="55"/>
    </row>
    <row r="775" spans="1:30" s="52" customFormat="1">
      <c r="A775" s="103" t="s">
        <v>209</v>
      </c>
      <c r="B775" s="29">
        <v>658360</v>
      </c>
      <c r="C775" s="165">
        <f t="shared" si="1288"/>
        <v>54863.33</v>
      </c>
      <c r="D775" s="5"/>
      <c r="E775" s="5">
        <v>0.96009999999999995</v>
      </c>
      <c r="F775" s="5">
        <v>6.1999999999999998E-3</v>
      </c>
      <c r="G775" s="5"/>
      <c r="H775" s="5"/>
      <c r="I775" s="5">
        <v>1.9E-3</v>
      </c>
      <c r="J775" s="5">
        <v>4.4000000000000003E-3</v>
      </c>
      <c r="K775" s="5"/>
      <c r="L775" s="5">
        <v>1.2999999999999999E-3</v>
      </c>
      <c r="M775" s="5"/>
      <c r="N775" s="5"/>
      <c r="O775" s="5"/>
      <c r="P775" s="5"/>
      <c r="Q775" s="5"/>
      <c r="R775" s="5"/>
      <c r="S775" s="5"/>
      <c r="T775" s="5"/>
      <c r="U775" s="5">
        <v>2.6100000000000002E-2</v>
      </c>
      <c r="V775" s="5"/>
      <c r="W775" s="5"/>
      <c r="X775" s="5"/>
      <c r="Y775" s="5"/>
      <c r="Z775" s="5"/>
      <c r="AA775" s="5"/>
      <c r="AB775" s="5"/>
      <c r="AC775" s="67"/>
      <c r="AD775" s="55"/>
    </row>
    <row r="776" spans="1:30" s="52" customFormat="1">
      <c r="A776" s="102"/>
      <c r="B776" s="30"/>
      <c r="C776" s="165"/>
      <c r="D776" s="7">
        <f t="shared" ref="D776" si="1444">$C775*D775</f>
        <v>0</v>
      </c>
      <c r="E776" s="7">
        <f t="shared" ref="E776" si="1445">$C775*E775</f>
        <v>52674.283132999997</v>
      </c>
      <c r="F776" s="7">
        <f t="shared" ref="F776:Q776" si="1446">$C775*F775</f>
        <v>340.152646</v>
      </c>
      <c r="G776" s="7">
        <f t="shared" si="1446"/>
        <v>0</v>
      </c>
      <c r="H776" s="7">
        <f t="shared" si="1446"/>
        <v>0</v>
      </c>
      <c r="I776" s="7">
        <f t="shared" si="1446"/>
        <v>104.24032700000001</v>
      </c>
      <c r="J776" s="7">
        <f t="shared" si="1446"/>
        <v>241.39865200000003</v>
      </c>
      <c r="K776" s="7">
        <f t="shared" si="1446"/>
        <v>0</v>
      </c>
      <c r="L776" s="7">
        <f t="shared" si="1446"/>
        <v>71.322328999999996</v>
      </c>
      <c r="M776" s="7">
        <f t="shared" si="1446"/>
        <v>0</v>
      </c>
      <c r="N776" s="7">
        <f t="shared" si="1446"/>
        <v>0</v>
      </c>
      <c r="O776" s="7">
        <f t="shared" si="1446"/>
        <v>0</v>
      </c>
      <c r="P776" s="7">
        <f t="shared" si="1446"/>
        <v>0</v>
      </c>
      <c r="Q776" s="7">
        <f t="shared" si="1446"/>
        <v>0</v>
      </c>
      <c r="R776" s="7">
        <f t="shared" ref="R776" si="1447">$C775*R775</f>
        <v>0</v>
      </c>
      <c r="S776" s="7">
        <f t="shared" ref="S776" si="1448">$C775*S775</f>
        <v>0</v>
      </c>
      <c r="T776" s="7">
        <f t="shared" ref="T776:AB776" si="1449">$C775*T775</f>
        <v>0</v>
      </c>
      <c r="U776" s="7">
        <f t="shared" si="1449"/>
        <v>1431.9329130000001</v>
      </c>
      <c r="V776" s="7">
        <f t="shared" si="1449"/>
        <v>0</v>
      </c>
      <c r="W776" s="7">
        <f t="shared" si="1449"/>
        <v>0</v>
      </c>
      <c r="X776" s="7">
        <f t="shared" si="1449"/>
        <v>0</v>
      </c>
      <c r="Y776" s="7">
        <f t="shared" si="1449"/>
        <v>0</v>
      </c>
      <c r="Z776" s="7">
        <f t="shared" si="1449"/>
        <v>0</v>
      </c>
      <c r="AA776" s="7">
        <f t="shared" si="1449"/>
        <v>0</v>
      </c>
      <c r="AB776" s="7">
        <f t="shared" si="1449"/>
        <v>0</v>
      </c>
      <c r="AC776" s="67"/>
      <c r="AD776" s="55"/>
    </row>
    <row r="777" spans="1:30" s="52" customFormat="1">
      <c r="A777" s="103" t="s">
        <v>210</v>
      </c>
      <c r="B777" s="29">
        <v>2973822</v>
      </c>
      <c r="C777" s="165">
        <f t="shared" si="1288"/>
        <v>247818.5</v>
      </c>
      <c r="D777" s="5"/>
      <c r="E777" s="5">
        <v>0.1416</v>
      </c>
      <c r="F777" s="5">
        <v>0.1288</v>
      </c>
      <c r="G777" s="5">
        <v>0.58579999999999999</v>
      </c>
      <c r="H777" s="5"/>
      <c r="I777" s="5"/>
      <c r="J777" s="5">
        <v>7.1999999999999998E-3</v>
      </c>
      <c r="K777" s="5"/>
      <c r="L777" s="5">
        <v>7.9299999999999995E-2</v>
      </c>
      <c r="M777" s="5"/>
      <c r="N777" s="5"/>
      <c r="O777" s="5"/>
      <c r="P777" s="5"/>
      <c r="Q777" s="5"/>
      <c r="R777" s="5"/>
      <c r="S777" s="5"/>
      <c r="T777" s="5"/>
      <c r="U777" s="5">
        <v>5.7299999999999997E-2</v>
      </c>
      <c r="V777" s="5"/>
      <c r="W777" s="5"/>
      <c r="X777" s="5"/>
      <c r="Y777" s="5"/>
      <c r="Z777" s="5"/>
      <c r="AA777" s="5"/>
      <c r="AB777" s="5"/>
      <c r="AC777" s="67"/>
      <c r="AD777" s="55"/>
    </row>
    <row r="778" spans="1:30" s="52" customFormat="1">
      <c r="A778" s="102"/>
      <c r="B778" s="30"/>
      <c r="C778" s="165"/>
      <c r="D778" s="7">
        <f t="shared" ref="D778" si="1450">$C777*D777</f>
        <v>0</v>
      </c>
      <c r="E778" s="7">
        <f t="shared" ref="E778" si="1451">$C777*E777</f>
        <v>35091.099600000001</v>
      </c>
      <c r="F778" s="7">
        <f t="shared" ref="F778:AB778" si="1452">$C777*F777</f>
        <v>31919.022799999999</v>
      </c>
      <c r="G778" s="7">
        <f t="shared" si="1452"/>
        <v>145172.0773</v>
      </c>
      <c r="H778" s="7">
        <f t="shared" si="1452"/>
        <v>0</v>
      </c>
      <c r="I778" s="7">
        <f t="shared" si="1452"/>
        <v>0</v>
      </c>
      <c r="J778" s="7">
        <f t="shared" si="1452"/>
        <v>1784.2931999999998</v>
      </c>
      <c r="K778" s="7">
        <f t="shared" si="1452"/>
        <v>0</v>
      </c>
      <c r="L778" s="7">
        <f t="shared" si="1452"/>
        <v>19652.00705</v>
      </c>
      <c r="M778" s="7">
        <f t="shared" si="1452"/>
        <v>0</v>
      </c>
      <c r="N778" s="7">
        <f t="shared" si="1452"/>
        <v>0</v>
      </c>
      <c r="O778" s="7">
        <f t="shared" si="1452"/>
        <v>0</v>
      </c>
      <c r="P778" s="7">
        <f t="shared" si="1452"/>
        <v>0</v>
      </c>
      <c r="Q778" s="7">
        <f t="shared" si="1452"/>
        <v>0</v>
      </c>
      <c r="R778" s="7">
        <f t="shared" si="1452"/>
        <v>0</v>
      </c>
      <c r="S778" s="7">
        <f t="shared" si="1452"/>
        <v>0</v>
      </c>
      <c r="T778" s="7">
        <f t="shared" si="1452"/>
        <v>0</v>
      </c>
      <c r="U778" s="7">
        <f t="shared" si="1452"/>
        <v>14200.000049999999</v>
      </c>
      <c r="V778" s="7">
        <f t="shared" si="1452"/>
        <v>0</v>
      </c>
      <c r="W778" s="7">
        <f t="shared" si="1452"/>
        <v>0</v>
      </c>
      <c r="X778" s="7">
        <f t="shared" si="1452"/>
        <v>0</v>
      </c>
      <c r="Y778" s="7">
        <f t="shared" si="1452"/>
        <v>0</v>
      </c>
      <c r="Z778" s="7">
        <f t="shared" si="1452"/>
        <v>0</v>
      </c>
      <c r="AA778" s="7">
        <f t="shared" si="1452"/>
        <v>0</v>
      </c>
      <c r="AB778" s="7">
        <f t="shared" si="1452"/>
        <v>0</v>
      </c>
      <c r="AC778" s="67"/>
      <c r="AD778" s="55"/>
    </row>
    <row r="779" spans="1:30" s="52" customFormat="1">
      <c r="A779" s="103" t="s">
        <v>170</v>
      </c>
      <c r="B779" s="29">
        <v>10753203</v>
      </c>
      <c r="C779" s="165">
        <f t="shared" si="1288"/>
        <v>896100.25</v>
      </c>
      <c r="D779" s="5"/>
      <c r="E779" s="5">
        <v>0.87219999999999998</v>
      </c>
      <c r="F779" s="5">
        <v>8.2199999999999995E-2</v>
      </c>
      <c r="G779" s="5">
        <v>3.5200000000000002E-2</v>
      </c>
      <c r="H779" s="5"/>
      <c r="I779" s="5"/>
      <c r="J779" s="5"/>
      <c r="K779" s="5"/>
      <c r="L779" s="5">
        <v>1.04E-2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67"/>
      <c r="AD779" s="55"/>
    </row>
    <row r="780" spans="1:30" s="52" customFormat="1">
      <c r="A780" s="102"/>
      <c r="B780" s="30"/>
      <c r="C780" s="165"/>
      <c r="D780" s="7">
        <f t="shared" ref="D780" si="1453">$C779*D779</f>
        <v>0</v>
      </c>
      <c r="E780" s="7">
        <f t="shared" ref="E780" si="1454">$C779*E779</f>
        <v>781578.63804999995</v>
      </c>
      <c r="F780" s="7">
        <f t="shared" ref="F780:AB780" si="1455">$C779*F779</f>
        <v>73659.440549999999</v>
      </c>
      <c r="G780" s="7">
        <f t="shared" si="1455"/>
        <v>31542.728800000001</v>
      </c>
      <c r="H780" s="7">
        <f t="shared" si="1455"/>
        <v>0</v>
      </c>
      <c r="I780" s="7">
        <f t="shared" si="1455"/>
        <v>0</v>
      </c>
      <c r="J780" s="7">
        <f t="shared" si="1455"/>
        <v>0</v>
      </c>
      <c r="K780" s="7">
        <f t="shared" si="1455"/>
        <v>0</v>
      </c>
      <c r="L780" s="7">
        <f t="shared" si="1455"/>
        <v>9319.4426000000003</v>
      </c>
      <c r="M780" s="7">
        <f t="shared" si="1455"/>
        <v>0</v>
      </c>
      <c r="N780" s="7">
        <f t="shared" si="1455"/>
        <v>0</v>
      </c>
      <c r="O780" s="7">
        <f t="shared" si="1455"/>
        <v>0</v>
      </c>
      <c r="P780" s="7">
        <f t="shared" si="1455"/>
        <v>0</v>
      </c>
      <c r="Q780" s="7">
        <f t="shared" si="1455"/>
        <v>0</v>
      </c>
      <c r="R780" s="7">
        <f t="shared" si="1455"/>
        <v>0</v>
      </c>
      <c r="S780" s="7">
        <f t="shared" si="1455"/>
        <v>0</v>
      </c>
      <c r="T780" s="7">
        <f t="shared" si="1455"/>
        <v>0</v>
      </c>
      <c r="U780" s="7">
        <f t="shared" si="1455"/>
        <v>0</v>
      </c>
      <c r="V780" s="7">
        <f t="shared" si="1455"/>
        <v>0</v>
      </c>
      <c r="W780" s="7">
        <f t="shared" si="1455"/>
        <v>0</v>
      </c>
      <c r="X780" s="7">
        <f t="shared" si="1455"/>
        <v>0</v>
      </c>
      <c r="Y780" s="7">
        <f t="shared" si="1455"/>
        <v>0</v>
      </c>
      <c r="Z780" s="7">
        <f t="shared" si="1455"/>
        <v>0</v>
      </c>
      <c r="AA780" s="7">
        <f t="shared" si="1455"/>
        <v>0</v>
      </c>
      <c r="AB780" s="7">
        <f t="shared" si="1455"/>
        <v>0</v>
      </c>
      <c r="AC780" s="67"/>
      <c r="AD780" s="55"/>
    </row>
    <row r="781" spans="1:30" s="52" customFormat="1">
      <c r="A781" s="96" t="s">
        <v>211</v>
      </c>
      <c r="B781" s="29">
        <v>128173</v>
      </c>
      <c r="C781" s="165">
        <f t="shared" si="1288"/>
        <v>10681.08</v>
      </c>
      <c r="D781" s="38">
        <v>1.6500000000000001E-2</v>
      </c>
      <c r="E781" s="38">
        <v>0.1368</v>
      </c>
      <c r="F781" s="38">
        <v>5.7599999999999998E-2</v>
      </c>
      <c r="G781" s="38">
        <v>8.0399999999999999E-2</v>
      </c>
      <c r="H781" s="38">
        <v>4.1099999999999998E-2</v>
      </c>
      <c r="I781" s="38">
        <v>0.13389999999999999</v>
      </c>
      <c r="J781" s="38">
        <v>2.12E-2</v>
      </c>
      <c r="K781" s="38">
        <v>3.2500000000000001E-2</v>
      </c>
      <c r="L781" s="38">
        <v>1.7100000000000001E-2</v>
      </c>
      <c r="M781" s="38">
        <v>2.5999999999999999E-2</v>
      </c>
      <c r="N781" s="38">
        <v>0.13320000000000001</v>
      </c>
      <c r="O781" s="38">
        <v>1.89E-2</v>
      </c>
      <c r="P781" s="38">
        <v>0</v>
      </c>
      <c r="Q781" s="38">
        <v>3.8600000000000002E-2</v>
      </c>
      <c r="R781" s="38">
        <v>1.9E-2</v>
      </c>
      <c r="S781" s="38">
        <v>4.1999999999999997E-3</v>
      </c>
      <c r="T781" s="38">
        <v>5.3999999999999999E-2</v>
      </c>
      <c r="U781" s="38">
        <v>1.78E-2</v>
      </c>
      <c r="V781" s="38">
        <v>3.6700000000000003E-2</v>
      </c>
      <c r="W781" s="38">
        <v>4.7199999999999999E-2</v>
      </c>
      <c r="X781" s="38">
        <v>6.3899999999999998E-2</v>
      </c>
      <c r="Y781" s="38">
        <v>2.5999999999999999E-3</v>
      </c>
      <c r="Z781" s="5">
        <v>0</v>
      </c>
      <c r="AA781" s="5">
        <v>8.0000000000000004E-4</v>
      </c>
      <c r="AB781" s="5">
        <v>0</v>
      </c>
      <c r="AC781" s="67"/>
      <c r="AD781" s="55"/>
    </row>
    <row r="782" spans="1:30" s="52" customFormat="1">
      <c r="A782" s="97"/>
      <c r="B782" s="30"/>
      <c r="C782" s="165"/>
      <c r="D782" s="6">
        <f t="shared" ref="D782" si="1456">$C781*D781</f>
        <v>176.23782</v>
      </c>
      <c r="E782" s="6">
        <f t="shared" ref="E782" si="1457">$C781*E781</f>
        <v>1461.171744</v>
      </c>
      <c r="F782" s="6">
        <f t="shared" ref="F782:AB782" si="1458">$C781*F781</f>
        <v>615.23020799999995</v>
      </c>
      <c r="G782" s="6">
        <f t="shared" si="1458"/>
        <v>858.75883199999998</v>
      </c>
      <c r="H782" s="6">
        <f t="shared" si="1458"/>
        <v>438.99238799999995</v>
      </c>
      <c r="I782" s="6">
        <f t="shared" si="1458"/>
        <v>1430.196612</v>
      </c>
      <c r="J782" s="6">
        <f t="shared" si="1458"/>
        <v>226.438896</v>
      </c>
      <c r="K782" s="6">
        <f t="shared" si="1458"/>
        <v>347.13510000000002</v>
      </c>
      <c r="L782" s="6">
        <f t="shared" si="1458"/>
        <v>182.646468</v>
      </c>
      <c r="M782" s="6">
        <f t="shared" si="1458"/>
        <v>277.70808</v>
      </c>
      <c r="N782" s="6">
        <f t="shared" si="1458"/>
        <v>1422.7198560000002</v>
      </c>
      <c r="O782" s="6">
        <f t="shared" si="1458"/>
        <v>201.872412</v>
      </c>
      <c r="P782" s="6">
        <f t="shared" si="1458"/>
        <v>0</v>
      </c>
      <c r="Q782" s="6">
        <f t="shared" si="1458"/>
        <v>412.28968800000001</v>
      </c>
      <c r="R782" s="6">
        <f t="shared" si="1458"/>
        <v>202.94051999999999</v>
      </c>
      <c r="S782" s="6">
        <f t="shared" si="1458"/>
        <v>44.860535999999996</v>
      </c>
      <c r="T782" s="6">
        <f t="shared" si="1458"/>
        <v>576.77832000000001</v>
      </c>
      <c r="U782" s="6">
        <f t="shared" si="1458"/>
        <v>190.12322399999999</v>
      </c>
      <c r="V782" s="6">
        <f t="shared" si="1458"/>
        <v>391.99563600000005</v>
      </c>
      <c r="W782" s="6">
        <f t="shared" si="1458"/>
        <v>504.146976</v>
      </c>
      <c r="X782" s="6">
        <f t="shared" si="1458"/>
        <v>682.52101199999993</v>
      </c>
      <c r="Y782" s="6">
        <f t="shared" si="1458"/>
        <v>27.770807999999999</v>
      </c>
      <c r="Z782" s="6">
        <f t="shared" si="1458"/>
        <v>0</v>
      </c>
      <c r="AA782" s="6">
        <f t="shared" si="1458"/>
        <v>8.5448640000000005</v>
      </c>
      <c r="AB782" s="6">
        <f t="shared" si="1458"/>
        <v>0</v>
      </c>
      <c r="AC782" s="67"/>
      <c r="AD782" s="55"/>
    </row>
    <row r="783" spans="1:30" s="52" customFormat="1">
      <c r="A783" s="96" t="s">
        <v>450</v>
      </c>
      <c r="B783" s="18">
        <v>128173</v>
      </c>
      <c r="C783" s="165">
        <f t="shared" si="1288"/>
        <v>10681.08</v>
      </c>
      <c r="D783" s="5"/>
      <c r="E783" s="5">
        <v>1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7"/>
      <c r="AD783" s="55"/>
    </row>
    <row r="784" spans="1:30" s="52" customFormat="1">
      <c r="A784" s="97"/>
      <c r="B784" s="12"/>
      <c r="C784" s="165"/>
      <c r="D784" s="6">
        <f t="shared" ref="D784" si="1459">$C783*D783</f>
        <v>0</v>
      </c>
      <c r="E784" s="6">
        <f t="shared" ref="E784" si="1460">$C783*E783</f>
        <v>10681.08</v>
      </c>
      <c r="F784" s="6">
        <f t="shared" ref="F784:O784" si="1461">$C783*F783</f>
        <v>0</v>
      </c>
      <c r="G784" s="6">
        <f t="shared" si="1461"/>
        <v>0</v>
      </c>
      <c r="H784" s="6">
        <f t="shared" si="1461"/>
        <v>0</v>
      </c>
      <c r="I784" s="6">
        <f t="shared" si="1461"/>
        <v>0</v>
      </c>
      <c r="J784" s="6">
        <f t="shared" si="1461"/>
        <v>0</v>
      </c>
      <c r="K784" s="6">
        <f t="shared" si="1461"/>
        <v>0</v>
      </c>
      <c r="L784" s="6">
        <f t="shared" si="1461"/>
        <v>0</v>
      </c>
      <c r="M784" s="6">
        <f t="shared" si="1461"/>
        <v>0</v>
      </c>
      <c r="N784" s="6">
        <f t="shared" si="1461"/>
        <v>0</v>
      </c>
      <c r="O784" s="6">
        <f t="shared" si="1461"/>
        <v>0</v>
      </c>
      <c r="P784" s="6">
        <f t="shared" ref="P784" si="1462">$C783*P783</f>
        <v>0</v>
      </c>
      <c r="Q784" s="6">
        <f t="shared" ref="Q784" si="1463">$C783*Q783</f>
        <v>0</v>
      </c>
      <c r="R784" s="6">
        <f t="shared" ref="R784:AB784" si="1464">$C783*R783</f>
        <v>0</v>
      </c>
      <c r="S784" s="6">
        <f t="shared" si="1464"/>
        <v>0</v>
      </c>
      <c r="T784" s="6">
        <f t="shared" si="1464"/>
        <v>0</v>
      </c>
      <c r="U784" s="6">
        <f t="shared" si="1464"/>
        <v>0</v>
      </c>
      <c r="V784" s="6">
        <f t="shared" si="1464"/>
        <v>0</v>
      </c>
      <c r="W784" s="6">
        <f t="shared" si="1464"/>
        <v>0</v>
      </c>
      <c r="X784" s="6">
        <f t="shared" si="1464"/>
        <v>0</v>
      </c>
      <c r="Y784" s="6">
        <f t="shared" si="1464"/>
        <v>0</v>
      </c>
      <c r="Z784" s="6">
        <f t="shared" si="1464"/>
        <v>0</v>
      </c>
      <c r="AA784" s="6">
        <f t="shared" si="1464"/>
        <v>0</v>
      </c>
      <c r="AB784" s="6">
        <f t="shared" si="1464"/>
        <v>0</v>
      </c>
      <c r="AC784" s="67"/>
      <c r="AD784" s="55"/>
    </row>
    <row r="785" spans="1:30" s="52" customFormat="1">
      <c r="A785" s="103" t="s">
        <v>255</v>
      </c>
      <c r="B785" s="29">
        <v>10364657</v>
      </c>
      <c r="C785" s="165">
        <f t="shared" si="1288"/>
        <v>863721.42</v>
      </c>
      <c r="D785" s="40"/>
      <c r="E785" s="40">
        <v>0.34350000000000003</v>
      </c>
      <c r="F785" s="40">
        <v>3.9399999999999998E-2</v>
      </c>
      <c r="G785" s="40">
        <v>0.37040000000000001</v>
      </c>
      <c r="H785" s="40"/>
      <c r="I785" s="40"/>
      <c r="J785" s="40">
        <v>1.2E-2</v>
      </c>
      <c r="K785" s="40"/>
      <c r="L785" s="40">
        <v>0.1041</v>
      </c>
      <c r="M785" s="40"/>
      <c r="N785" s="40">
        <v>6.1899999999999997E-2</v>
      </c>
      <c r="O785" s="40"/>
      <c r="P785" s="40">
        <v>8.9999999999999998E-4</v>
      </c>
      <c r="Q785" s="40">
        <v>1.3899999999999999E-2</v>
      </c>
      <c r="R785" s="40"/>
      <c r="S785" s="40">
        <v>1.4E-3</v>
      </c>
      <c r="T785" s="40"/>
      <c r="U785" s="40">
        <v>3.09E-2</v>
      </c>
      <c r="V785" s="40"/>
      <c r="W785" s="40"/>
      <c r="X785" s="40">
        <v>0.02</v>
      </c>
      <c r="Y785" s="40">
        <v>8.0000000000000004E-4</v>
      </c>
      <c r="Z785" s="40">
        <v>8.0000000000000004E-4</v>
      </c>
      <c r="AA785" s="40">
        <v>0</v>
      </c>
      <c r="AB785" s="40">
        <v>0</v>
      </c>
      <c r="AC785" s="67"/>
      <c r="AD785" s="55"/>
    </row>
    <row r="786" spans="1:30" s="52" customFormat="1">
      <c r="A786" s="102"/>
      <c r="B786" s="30"/>
      <c r="C786" s="165"/>
      <c r="D786" s="146">
        <f t="shared" ref="D786" si="1465">$C785*D785</f>
        <v>0</v>
      </c>
      <c r="E786" s="146">
        <f t="shared" ref="E786" si="1466">$C785*E785</f>
        <v>296688.30777000001</v>
      </c>
      <c r="F786" s="146">
        <f t="shared" ref="F786:AB786" si="1467">$C785*F785</f>
        <v>34030.623948</v>
      </c>
      <c r="G786" s="146">
        <f t="shared" si="1467"/>
        <v>319922.41396800004</v>
      </c>
      <c r="H786" s="146">
        <f t="shared" si="1467"/>
        <v>0</v>
      </c>
      <c r="I786" s="146">
        <f t="shared" si="1467"/>
        <v>0</v>
      </c>
      <c r="J786" s="146">
        <f t="shared" si="1467"/>
        <v>10364.65704</v>
      </c>
      <c r="K786" s="146">
        <f t="shared" si="1467"/>
        <v>0</v>
      </c>
      <c r="L786" s="146">
        <f t="shared" si="1467"/>
        <v>89913.399822000007</v>
      </c>
      <c r="M786" s="146">
        <f t="shared" si="1467"/>
        <v>0</v>
      </c>
      <c r="N786" s="146">
        <f t="shared" si="1467"/>
        <v>53464.355898000002</v>
      </c>
      <c r="O786" s="146">
        <f t="shared" si="1467"/>
        <v>0</v>
      </c>
      <c r="P786" s="146">
        <f t="shared" si="1467"/>
        <v>777.34927800000003</v>
      </c>
      <c r="Q786" s="146">
        <f t="shared" si="1467"/>
        <v>12005.727738</v>
      </c>
      <c r="R786" s="146">
        <f t="shared" si="1467"/>
        <v>0</v>
      </c>
      <c r="S786" s="146">
        <f t="shared" si="1467"/>
        <v>1209.2099880000001</v>
      </c>
      <c r="T786" s="146">
        <f t="shared" si="1467"/>
        <v>0</v>
      </c>
      <c r="U786" s="146">
        <f t="shared" si="1467"/>
        <v>26688.991878000001</v>
      </c>
      <c r="V786" s="146">
        <f t="shared" si="1467"/>
        <v>0</v>
      </c>
      <c r="W786" s="146">
        <f t="shared" si="1467"/>
        <v>0</v>
      </c>
      <c r="X786" s="146">
        <f t="shared" si="1467"/>
        <v>17274.428400000001</v>
      </c>
      <c r="Y786" s="146">
        <f t="shared" si="1467"/>
        <v>690.97713600000009</v>
      </c>
      <c r="Z786" s="146">
        <f t="shared" si="1467"/>
        <v>690.97713600000009</v>
      </c>
      <c r="AA786" s="146">
        <f t="shared" si="1467"/>
        <v>0</v>
      </c>
      <c r="AB786" s="146">
        <f t="shared" si="1467"/>
        <v>0</v>
      </c>
      <c r="AC786" s="67"/>
      <c r="AD786" s="55"/>
    </row>
    <row r="787" spans="1:30" s="52" customFormat="1">
      <c r="A787" s="103" t="s">
        <v>256</v>
      </c>
      <c r="B787" s="29">
        <v>9565486</v>
      </c>
      <c r="C787" s="165">
        <f t="shared" ref="C787:C849" si="1468">ROUND(B787/12,2)</f>
        <v>797123.83</v>
      </c>
      <c r="D787" s="5"/>
      <c r="E787" s="5">
        <v>0.88300000000000001</v>
      </c>
      <c r="F787" s="5"/>
      <c r="G787" s="5">
        <v>8.8599999999999998E-2</v>
      </c>
      <c r="H787" s="5"/>
      <c r="I787" s="5"/>
      <c r="J787" s="5">
        <v>2.8400000000000002E-2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7"/>
      <c r="AD787" s="55"/>
    </row>
    <row r="788" spans="1:30" s="52" customFormat="1">
      <c r="A788" s="102"/>
      <c r="B788" s="30"/>
      <c r="C788" s="165"/>
      <c r="D788" s="7">
        <f t="shared" ref="D788" si="1469">$C787*D787</f>
        <v>0</v>
      </c>
      <c r="E788" s="7">
        <f t="shared" ref="E788" si="1470">$C787*E787</f>
        <v>703860.34188999992</v>
      </c>
      <c r="F788" s="7">
        <f t="shared" ref="F788:AB788" si="1471">$C787*F787</f>
        <v>0</v>
      </c>
      <c r="G788" s="7">
        <f t="shared" si="1471"/>
        <v>70625.171338</v>
      </c>
      <c r="H788" s="7">
        <f t="shared" si="1471"/>
        <v>0</v>
      </c>
      <c r="I788" s="7">
        <f t="shared" si="1471"/>
        <v>0</v>
      </c>
      <c r="J788" s="7">
        <f t="shared" si="1471"/>
        <v>22638.316771999998</v>
      </c>
      <c r="K788" s="7">
        <f t="shared" si="1471"/>
        <v>0</v>
      </c>
      <c r="L788" s="7">
        <f t="shared" si="1471"/>
        <v>0</v>
      </c>
      <c r="M788" s="7">
        <f t="shared" si="1471"/>
        <v>0</v>
      </c>
      <c r="N788" s="7">
        <f t="shared" si="1471"/>
        <v>0</v>
      </c>
      <c r="O788" s="7">
        <f t="shared" si="1471"/>
        <v>0</v>
      </c>
      <c r="P788" s="7">
        <f t="shared" si="1471"/>
        <v>0</v>
      </c>
      <c r="Q788" s="7">
        <f t="shared" si="1471"/>
        <v>0</v>
      </c>
      <c r="R788" s="7">
        <f t="shared" si="1471"/>
        <v>0</v>
      </c>
      <c r="S788" s="7">
        <f t="shared" si="1471"/>
        <v>0</v>
      </c>
      <c r="T788" s="7">
        <f t="shared" si="1471"/>
        <v>0</v>
      </c>
      <c r="U788" s="7">
        <f t="shared" si="1471"/>
        <v>0</v>
      </c>
      <c r="V788" s="7">
        <f t="shared" si="1471"/>
        <v>0</v>
      </c>
      <c r="W788" s="7">
        <f t="shared" si="1471"/>
        <v>0</v>
      </c>
      <c r="X788" s="7">
        <f t="shared" si="1471"/>
        <v>0</v>
      </c>
      <c r="Y788" s="7">
        <f t="shared" si="1471"/>
        <v>0</v>
      </c>
      <c r="Z788" s="7">
        <f t="shared" si="1471"/>
        <v>0</v>
      </c>
      <c r="AA788" s="7">
        <f t="shared" si="1471"/>
        <v>0</v>
      </c>
      <c r="AB788" s="7">
        <f t="shared" si="1471"/>
        <v>0</v>
      </c>
      <c r="AC788" s="67"/>
      <c r="AD788" s="55"/>
    </row>
    <row r="789" spans="1:30" s="52" customFormat="1">
      <c r="A789" s="103" t="s">
        <v>257</v>
      </c>
      <c r="B789" s="29">
        <v>12955310</v>
      </c>
      <c r="C789" s="165">
        <f t="shared" si="1468"/>
        <v>1079609.17</v>
      </c>
      <c r="D789" s="5"/>
      <c r="E789" s="5">
        <v>0.87180000000000002</v>
      </c>
      <c r="F789" s="5"/>
      <c r="G789" s="5">
        <v>0.10059999999999999</v>
      </c>
      <c r="H789" s="5"/>
      <c r="I789" s="5"/>
      <c r="J789" s="5">
        <v>2.76E-2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7"/>
      <c r="AD789" s="55"/>
    </row>
    <row r="790" spans="1:30" s="52" customFormat="1">
      <c r="A790" s="102"/>
      <c r="B790" s="30"/>
      <c r="C790" s="165"/>
      <c r="D790" s="7">
        <f t="shared" ref="D790" si="1472">$C789*D789</f>
        <v>0</v>
      </c>
      <c r="E790" s="7">
        <f t="shared" ref="E790" si="1473">$C789*E789</f>
        <v>941203.27440599992</v>
      </c>
      <c r="F790" s="7">
        <f t="shared" ref="F790:AB790" si="1474">$C789*F789</f>
        <v>0</v>
      </c>
      <c r="G790" s="7">
        <f t="shared" si="1474"/>
        <v>108608.68250199998</v>
      </c>
      <c r="H790" s="7">
        <f t="shared" si="1474"/>
        <v>0</v>
      </c>
      <c r="I790" s="7">
        <f t="shared" si="1474"/>
        <v>0</v>
      </c>
      <c r="J790" s="7">
        <f t="shared" si="1474"/>
        <v>29797.213091999998</v>
      </c>
      <c r="K790" s="7">
        <f t="shared" si="1474"/>
        <v>0</v>
      </c>
      <c r="L790" s="7">
        <f t="shared" si="1474"/>
        <v>0</v>
      </c>
      <c r="M790" s="7">
        <f t="shared" si="1474"/>
        <v>0</v>
      </c>
      <c r="N790" s="7">
        <f t="shared" si="1474"/>
        <v>0</v>
      </c>
      <c r="O790" s="7">
        <f t="shared" si="1474"/>
        <v>0</v>
      </c>
      <c r="P790" s="7">
        <f t="shared" si="1474"/>
        <v>0</v>
      </c>
      <c r="Q790" s="7">
        <f t="shared" si="1474"/>
        <v>0</v>
      </c>
      <c r="R790" s="7">
        <f t="shared" si="1474"/>
        <v>0</v>
      </c>
      <c r="S790" s="7">
        <f t="shared" si="1474"/>
        <v>0</v>
      </c>
      <c r="T790" s="7">
        <f t="shared" si="1474"/>
        <v>0</v>
      </c>
      <c r="U790" s="7">
        <f t="shared" si="1474"/>
        <v>0</v>
      </c>
      <c r="V790" s="7">
        <f t="shared" si="1474"/>
        <v>0</v>
      </c>
      <c r="W790" s="7">
        <f t="shared" si="1474"/>
        <v>0</v>
      </c>
      <c r="X790" s="7">
        <f t="shared" si="1474"/>
        <v>0</v>
      </c>
      <c r="Y790" s="7">
        <f t="shared" si="1474"/>
        <v>0</v>
      </c>
      <c r="Z790" s="7">
        <f t="shared" si="1474"/>
        <v>0</v>
      </c>
      <c r="AA790" s="7">
        <f t="shared" si="1474"/>
        <v>0</v>
      </c>
      <c r="AB790" s="7">
        <f t="shared" si="1474"/>
        <v>0</v>
      </c>
      <c r="AC790" s="67"/>
      <c r="AD790" s="55"/>
    </row>
    <row r="791" spans="1:30" s="52" customFormat="1" ht="12.6" customHeight="1">
      <c r="A791" s="103" t="s">
        <v>258</v>
      </c>
      <c r="B791" s="29">
        <v>1078215</v>
      </c>
      <c r="C791" s="165">
        <f t="shared" si="1468"/>
        <v>89851.25</v>
      </c>
      <c r="D791" s="5"/>
      <c r="E791" s="5">
        <v>0.89970000000000006</v>
      </c>
      <c r="F791" s="5"/>
      <c r="G791" s="5"/>
      <c r="H791" s="5"/>
      <c r="I791" s="5"/>
      <c r="J791" s="5">
        <v>0.1003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102"/>
      <c r="B792" s="30"/>
      <c r="C792" s="165"/>
      <c r="D792" s="7">
        <f t="shared" ref="D792" si="1475">$C791*D791</f>
        <v>0</v>
      </c>
      <c r="E792" s="7">
        <f t="shared" ref="E792" si="1476">$C791*E791</f>
        <v>80839.16962500001</v>
      </c>
      <c r="F792" s="7">
        <f t="shared" ref="F792:AB792" si="1477">$C791*F791</f>
        <v>0</v>
      </c>
      <c r="G792" s="7">
        <f t="shared" si="1477"/>
        <v>0</v>
      </c>
      <c r="H792" s="7">
        <f t="shared" si="1477"/>
        <v>0</v>
      </c>
      <c r="I792" s="7">
        <f t="shared" si="1477"/>
        <v>0</v>
      </c>
      <c r="J792" s="7">
        <f t="shared" si="1477"/>
        <v>9012.0803749999995</v>
      </c>
      <c r="K792" s="7">
        <f t="shared" si="1477"/>
        <v>0</v>
      </c>
      <c r="L792" s="7">
        <f t="shared" si="1477"/>
        <v>0</v>
      </c>
      <c r="M792" s="7">
        <f t="shared" si="1477"/>
        <v>0</v>
      </c>
      <c r="N792" s="7">
        <f t="shared" si="1477"/>
        <v>0</v>
      </c>
      <c r="O792" s="7">
        <f t="shared" si="1477"/>
        <v>0</v>
      </c>
      <c r="P792" s="7">
        <f t="shared" si="1477"/>
        <v>0</v>
      </c>
      <c r="Q792" s="7">
        <f t="shared" si="1477"/>
        <v>0</v>
      </c>
      <c r="R792" s="7">
        <f t="shared" si="1477"/>
        <v>0</v>
      </c>
      <c r="S792" s="7">
        <f t="shared" si="1477"/>
        <v>0</v>
      </c>
      <c r="T792" s="7">
        <f t="shared" si="1477"/>
        <v>0</v>
      </c>
      <c r="U792" s="7">
        <f t="shared" si="1477"/>
        <v>0</v>
      </c>
      <c r="V792" s="7">
        <f t="shared" si="1477"/>
        <v>0</v>
      </c>
      <c r="W792" s="7">
        <f t="shared" si="1477"/>
        <v>0</v>
      </c>
      <c r="X792" s="7">
        <f t="shared" si="1477"/>
        <v>0</v>
      </c>
      <c r="Y792" s="7">
        <f t="shared" si="1477"/>
        <v>0</v>
      </c>
      <c r="Z792" s="7">
        <f t="shared" si="1477"/>
        <v>0</v>
      </c>
      <c r="AA792" s="7">
        <f t="shared" si="1477"/>
        <v>0</v>
      </c>
      <c r="AB792" s="7">
        <f t="shared" si="1477"/>
        <v>0</v>
      </c>
      <c r="AC792" s="67"/>
      <c r="AD792" s="55"/>
    </row>
    <row r="793" spans="1:30" s="52" customFormat="1">
      <c r="A793" s="103" t="s">
        <v>259</v>
      </c>
      <c r="B793" s="29">
        <v>3123544</v>
      </c>
      <c r="C793" s="165">
        <f t="shared" si="1468"/>
        <v>260295.33</v>
      </c>
      <c r="D793" s="5"/>
      <c r="E793" s="5">
        <v>0.90649999999999997</v>
      </c>
      <c r="F793" s="5"/>
      <c r="G793" s="5"/>
      <c r="H793" s="5"/>
      <c r="I793" s="5"/>
      <c r="J793" s="5">
        <v>9.35E-2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102"/>
      <c r="B794" s="30"/>
      <c r="C794" s="165"/>
      <c r="D794" s="7">
        <f t="shared" ref="D794" si="1478">$C793*D793</f>
        <v>0</v>
      </c>
      <c r="E794" s="7">
        <f t="shared" ref="E794" si="1479">$C793*E793</f>
        <v>235957.71664499998</v>
      </c>
      <c r="F794" s="7">
        <f t="shared" ref="F794:AB794" si="1480">$C793*F793</f>
        <v>0</v>
      </c>
      <c r="G794" s="7">
        <f t="shared" si="1480"/>
        <v>0</v>
      </c>
      <c r="H794" s="7">
        <f t="shared" si="1480"/>
        <v>0</v>
      </c>
      <c r="I794" s="7">
        <f t="shared" si="1480"/>
        <v>0</v>
      </c>
      <c r="J794" s="7">
        <f t="shared" si="1480"/>
        <v>24337.613354999998</v>
      </c>
      <c r="K794" s="7">
        <f t="shared" si="1480"/>
        <v>0</v>
      </c>
      <c r="L794" s="7">
        <f t="shared" si="1480"/>
        <v>0</v>
      </c>
      <c r="M794" s="7">
        <f t="shared" si="1480"/>
        <v>0</v>
      </c>
      <c r="N794" s="7">
        <f t="shared" si="1480"/>
        <v>0</v>
      </c>
      <c r="O794" s="7">
        <f t="shared" si="1480"/>
        <v>0</v>
      </c>
      <c r="P794" s="7">
        <f t="shared" si="1480"/>
        <v>0</v>
      </c>
      <c r="Q794" s="7">
        <f t="shared" si="1480"/>
        <v>0</v>
      </c>
      <c r="R794" s="7">
        <f t="shared" si="1480"/>
        <v>0</v>
      </c>
      <c r="S794" s="7">
        <f t="shared" si="1480"/>
        <v>0</v>
      </c>
      <c r="T794" s="7">
        <f t="shared" si="1480"/>
        <v>0</v>
      </c>
      <c r="U794" s="7">
        <f t="shared" si="1480"/>
        <v>0</v>
      </c>
      <c r="V794" s="7">
        <f t="shared" si="1480"/>
        <v>0</v>
      </c>
      <c r="W794" s="7">
        <f t="shared" si="1480"/>
        <v>0</v>
      </c>
      <c r="X794" s="7">
        <f t="shared" si="1480"/>
        <v>0</v>
      </c>
      <c r="Y794" s="7">
        <f t="shared" si="1480"/>
        <v>0</v>
      </c>
      <c r="Z794" s="7">
        <f t="shared" si="1480"/>
        <v>0</v>
      </c>
      <c r="AA794" s="7">
        <f t="shared" si="1480"/>
        <v>0</v>
      </c>
      <c r="AB794" s="7">
        <f t="shared" si="1480"/>
        <v>0</v>
      </c>
      <c r="AC794" s="67"/>
      <c r="AD794" s="55"/>
    </row>
    <row r="795" spans="1:30" s="52" customFormat="1">
      <c r="A795" s="103" t="s">
        <v>260</v>
      </c>
      <c r="B795" s="29">
        <v>1409071</v>
      </c>
      <c r="C795" s="165">
        <f t="shared" si="1468"/>
        <v>117422.58</v>
      </c>
      <c r="D795" s="40"/>
      <c r="E795" s="40">
        <v>0.69410000000000005</v>
      </c>
      <c r="F795" s="40"/>
      <c r="G795" s="40">
        <v>0.2311</v>
      </c>
      <c r="H795" s="40"/>
      <c r="I795" s="40"/>
      <c r="J795" s="40"/>
      <c r="K795" s="40"/>
      <c r="L795" s="40"/>
      <c r="M795" s="40"/>
      <c r="N795" s="40"/>
      <c r="O795" s="40"/>
      <c r="P795" s="40">
        <v>1.9E-3</v>
      </c>
      <c r="Q795" s="40"/>
      <c r="R795" s="40"/>
      <c r="S795" s="40"/>
      <c r="T795" s="40"/>
      <c r="U795" s="40">
        <v>2.4199999999999999E-2</v>
      </c>
      <c r="V795" s="40"/>
      <c r="W795" s="40"/>
      <c r="X795" s="40">
        <v>4.5199999999999997E-2</v>
      </c>
      <c r="Y795" s="40">
        <v>1.8E-3</v>
      </c>
      <c r="Z795" s="40">
        <v>1.6999999999999999E-3</v>
      </c>
      <c r="AA795" s="40">
        <v>0</v>
      </c>
      <c r="AB795" s="40">
        <v>0</v>
      </c>
      <c r="AC795" s="67"/>
      <c r="AD795" s="55"/>
    </row>
    <row r="796" spans="1:30" s="52" customFormat="1">
      <c r="A796" s="102"/>
      <c r="B796" s="30"/>
      <c r="C796" s="165"/>
      <c r="D796" s="146">
        <f t="shared" ref="D796" si="1481">$C795*D795</f>
        <v>0</v>
      </c>
      <c r="E796" s="146">
        <f t="shared" ref="E796" si="1482">$C795*E795</f>
        <v>81503.012778000004</v>
      </c>
      <c r="F796" s="146">
        <f t="shared" ref="F796:AB796" si="1483">$C795*F795</f>
        <v>0</v>
      </c>
      <c r="G796" s="146">
        <f t="shared" si="1483"/>
        <v>27136.358238000001</v>
      </c>
      <c r="H796" s="146">
        <f t="shared" si="1483"/>
        <v>0</v>
      </c>
      <c r="I796" s="146">
        <f t="shared" si="1483"/>
        <v>0</v>
      </c>
      <c r="J796" s="146">
        <f t="shared" si="1483"/>
        <v>0</v>
      </c>
      <c r="K796" s="146">
        <f t="shared" si="1483"/>
        <v>0</v>
      </c>
      <c r="L796" s="146">
        <f t="shared" si="1483"/>
        <v>0</v>
      </c>
      <c r="M796" s="146">
        <f t="shared" si="1483"/>
        <v>0</v>
      </c>
      <c r="N796" s="146">
        <f t="shared" si="1483"/>
        <v>0</v>
      </c>
      <c r="O796" s="146">
        <f t="shared" si="1483"/>
        <v>0</v>
      </c>
      <c r="P796" s="146">
        <f t="shared" si="1483"/>
        <v>223.102902</v>
      </c>
      <c r="Q796" s="146">
        <f t="shared" si="1483"/>
        <v>0</v>
      </c>
      <c r="R796" s="146">
        <f t="shared" si="1483"/>
        <v>0</v>
      </c>
      <c r="S796" s="146">
        <f t="shared" si="1483"/>
        <v>0</v>
      </c>
      <c r="T796" s="146">
        <f t="shared" si="1483"/>
        <v>0</v>
      </c>
      <c r="U796" s="146">
        <f t="shared" si="1483"/>
        <v>2841.626436</v>
      </c>
      <c r="V796" s="146">
        <f t="shared" si="1483"/>
        <v>0</v>
      </c>
      <c r="W796" s="146">
        <f t="shared" si="1483"/>
        <v>0</v>
      </c>
      <c r="X796" s="146">
        <f t="shared" si="1483"/>
        <v>5307.5006159999994</v>
      </c>
      <c r="Y796" s="146">
        <f t="shared" si="1483"/>
        <v>211.36064400000001</v>
      </c>
      <c r="Z796" s="146">
        <f t="shared" si="1483"/>
        <v>199.61838599999999</v>
      </c>
      <c r="AA796" s="146">
        <f t="shared" si="1483"/>
        <v>0</v>
      </c>
      <c r="AB796" s="146">
        <f t="shared" si="1483"/>
        <v>0</v>
      </c>
      <c r="AC796" s="67"/>
      <c r="AD796" s="55"/>
    </row>
    <row r="797" spans="1:30" s="52" customFormat="1">
      <c r="A797" s="96" t="s">
        <v>261</v>
      </c>
      <c r="B797" s="29">
        <v>1357514</v>
      </c>
      <c r="C797" s="165">
        <f t="shared" si="1468"/>
        <v>113126.17</v>
      </c>
      <c r="D797" s="38">
        <v>1.6500000000000001E-2</v>
      </c>
      <c r="E797" s="38">
        <v>0.1368</v>
      </c>
      <c r="F797" s="38">
        <v>5.7599999999999998E-2</v>
      </c>
      <c r="G797" s="38">
        <v>8.0399999999999999E-2</v>
      </c>
      <c r="H797" s="38">
        <v>4.1099999999999998E-2</v>
      </c>
      <c r="I797" s="38">
        <v>0.13389999999999999</v>
      </c>
      <c r="J797" s="38">
        <v>2.12E-2</v>
      </c>
      <c r="K797" s="38">
        <v>3.2500000000000001E-2</v>
      </c>
      <c r="L797" s="38">
        <v>1.7100000000000001E-2</v>
      </c>
      <c r="M797" s="38">
        <v>2.5999999999999999E-2</v>
      </c>
      <c r="N797" s="38">
        <v>0.13320000000000001</v>
      </c>
      <c r="O797" s="38">
        <v>1.89E-2</v>
      </c>
      <c r="P797" s="38">
        <v>0</v>
      </c>
      <c r="Q797" s="38">
        <v>3.8600000000000002E-2</v>
      </c>
      <c r="R797" s="38">
        <v>1.9E-2</v>
      </c>
      <c r="S797" s="38">
        <v>4.1999999999999997E-3</v>
      </c>
      <c r="T797" s="38">
        <v>5.3999999999999999E-2</v>
      </c>
      <c r="U797" s="38">
        <v>1.78E-2</v>
      </c>
      <c r="V797" s="38">
        <v>3.6700000000000003E-2</v>
      </c>
      <c r="W797" s="38">
        <v>4.7199999999999999E-2</v>
      </c>
      <c r="X797" s="38">
        <v>6.3899999999999998E-2</v>
      </c>
      <c r="Y797" s="38">
        <v>2.5999999999999999E-3</v>
      </c>
      <c r="Z797" s="5">
        <v>0</v>
      </c>
      <c r="AA797" s="5">
        <v>8.0000000000000004E-4</v>
      </c>
      <c r="AB797" s="5">
        <v>0</v>
      </c>
      <c r="AC797" s="67"/>
      <c r="AD797" s="55"/>
    </row>
    <row r="798" spans="1:30" s="52" customFormat="1">
      <c r="A798" s="97"/>
      <c r="B798" s="30"/>
      <c r="C798" s="165"/>
      <c r="D798" s="6">
        <f t="shared" ref="D798" si="1484">$C797*D797</f>
        <v>1866.581805</v>
      </c>
      <c r="E798" s="6">
        <f t="shared" ref="E798" si="1485">$C797*E797</f>
        <v>15475.660056000001</v>
      </c>
      <c r="F798" s="6">
        <f t="shared" ref="F798:AB798" si="1486">$C797*F797</f>
        <v>6516.0673919999999</v>
      </c>
      <c r="G798" s="6">
        <f t="shared" si="1486"/>
        <v>9095.3440680000003</v>
      </c>
      <c r="H798" s="6">
        <f t="shared" si="1486"/>
        <v>4649.4855869999992</v>
      </c>
      <c r="I798" s="6">
        <f t="shared" si="1486"/>
        <v>15147.594162999998</v>
      </c>
      <c r="J798" s="6">
        <f t="shared" si="1486"/>
        <v>2398.2748040000001</v>
      </c>
      <c r="K798" s="6">
        <f t="shared" si="1486"/>
        <v>3676.6005250000003</v>
      </c>
      <c r="L798" s="6">
        <f t="shared" si="1486"/>
        <v>1934.4575070000001</v>
      </c>
      <c r="M798" s="6">
        <f t="shared" si="1486"/>
        <v>2941.2804199999996</v>
      </c>
      <c r="N798" s="6">
        <f t="shared" si="1486"/>
        <v>15068.405844000001</v>
      </c>
      <c r="O798" s="6">
        <f t="shared" si="1486"/>
        <v>2138.084613</v>
      </c>
      <c r="P798" s="6">
        <f t="shared" si="1486"/>
        <v>0</v>
      </c>
      <c r="Q798" s="6">
        <f t="shared" si="1486"/>
        <v>4366.6701620000003</v>
      </c>
      <c r="R798" s="6">
        <f t="shared" si="1486"/>
        <v>2149.39723</v>
      </c>
      <c r="S798" s="6">
        <f t="shared" si="1486"/>
        <v>475.12991399999999</v>
      </c>
      <c r="T798" s="6">
        <f t="shared" si="1486"/>
        <v>6108.8131800000001</v>
      </c>
      <c r="U798" s="6">
        <f t="shared" si="1486"/>
        <v>2013.6458259999999</v>
      </c>
      <c r="V798" s="6">
        <f t="shared" si="1486"/>
        <v>4151.7304389999999</v>
      </c>
      <c r="W798" s="6">
        <f t="shared" si="1486"/>
        <v>5339.5552239999997</v>
      </c>
      <c r="X798" s="6">
        <f t="shared" si="1486"/>
        <v>7228.7622629999996</v>
      </c>
      <c r="Y798" s="6">
        <f t="shared" si="1486"/>
        <v>294.12804199999999</v>
      </c>
      <c r="Z798" s="6">
        <f t="shared" si="1486"/>
        <v>0</v>
      </c>
      <c r="AA798" s="6">
        <f t="shared" si="1486"/>
        <v>90.50093600000001</v>
      </c>
      <c r="AB798" s="6">
        <f t="shared" si="1486"/>
        <v>0</v>
      </c>
      <c r="AC798" s="67"/>
      <c r="AD798" s="55"/>
    </row>
    <row r="799" spans="1:30" s="52" customFormat="1">
      <c r="A799" s="96" t="s">
        <v>451</v>
      </c>
      <c r="B799" s="18">
        <v>1357514</v>
      </c>
      <c r="C799" s="165">
        <f t="shared" si="1468"/>
        <v>113126.17</v>
      </c>
      <c r="D799" s="5"/>
      <c r="E799" s="5">
        <v>1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7"/>
      <c r="B800" s="12"/>
      <c r="C800" s="165"/>
      <c r="D800" s="6">
        <f t="shared" ref="D800" si="1487">$C799*D799</f>
        <v>0</v>
      </c>
      <c r="E800" s="6">
        <f t="shared" ref="E800" si="1488">$C799*E799</f>
        <v>113126.17</v>
      </c>
      <c r="F800" s="6">
        <f t="shared" ref="F800:O800" si="1489">$C799*F799</f>
        <v>0</v>
      </c>
      <c r="G800" s="6">
        <f t="shared" si="1489"/>
        <v>0</v>
      </c>
      <c r="H800" s="6">
        <f t="shared" si="1489"/>
        <v>0</v>
      </c>
      <c r="I800" s="6">
        <f t="shared" si="1489"/>
        <v>0</v>
      </c>
      <c r="J800" s="6">
        <f t="shared" si="1489"/>
        <v>0</v>
      </c>
      <c r="K800" s="6">
        <f t="shared" si="1489"/>
        <v>0</v>
      </c>
      <c r="L800" s="6">
        <f t="shared" si="1489"/>
        <v>0</v>
      </c>
      <c r="M800" s="6">
        <f t="shared" si="1489"/>
        <v>0</v>
      </c>
      <c r="N800" s="6">
        <f t="shared" si="1489"/>
        <v>0</v>
      </c>
      <c r="O800" s="6">
        <f t="shared" si="1489"/>
        <v>0</v>
      </c>
      <c r="P800" s="6">
        <f t="shared" ref="P800" si="1490">$C799*P799</f>
        <v>0</v>
      </c>
      <c r="Q800" s="6">
        <f t="shared" ref="Q800" si="1491">$C799*Q799</f>
        <v>0</v>
      </c>
      <c r="R800" s="6">
        <f t="shared" ref="R800:AB800" si="1492">$C799*R799</f>
        <v>0</v>
      </c>
      <c r="S800" s="6">
        <f t="shared" si="1492"/>
        <v>0</v>
      </c>
      <c r="T800" s="6">
        <f t="shared" si="1492"/>
        <v>0</v>
      </c>
      <c r="U800" s="6">
        <f t="shared" si="1492"/>
        <v>0</v>
      </c>
      <c r="V800" s="6">
        <f t="shared" si="1492"/>
        <v>0</v>
      </c>
      <c r="W800" s="6">
        <f t="shared" si="1492"/>
        <v>0</v>
      </c>
      <c r="X800" s="6">
        <f t="shared" si="1492"/>
        <v>0</v>
      </c>
      <c r="Y800" s="6">
        <f t="shared" si="1492"/>
        <v>0</v>
      </c>
      <c r="Z800" s="6">
        <f t="shared" si="1492"/>
        <v>0</v>
      </c>
      <c r="AA800" s="6">
        <f t="shared" si="1492"/>
        <v>0</v>
      </c>
      <c r="AB800" s="6">
        <f t="shared" si="1492"/>
        <v>0</v>
      </c>
      <c r="AC800" s="67"/>
      <c r="AD800" s="55"/>
    </row>
    <row r="801" spans="1:30" s="52" customFormat="1">
      <c r="A801" s="103" t="s">
        <v>262</v>
      </c>
      <c r="B801" s="29">
        <v>8377491</v>
      </c>
      <c r="C801" s="165">
        <f t="shared" si="1468"/>
        <v>698124.25</v>
      </c>
      <c r="D801" s="5"/>
      <c r="E801" s="5">
        <v>0.93740000000000001</v>
      </c>
      <c r="F801" s="5">
        <v>4.3999999999999997E-2</v>
      </c>
      <c r="G801" s="5">
        <v>7.4000000000000003E-3</v>
      </c>
      <c r="H801" s="5"/>
      <c r="I801" s="5"/>
      <c r="J801" s="5"/>
      <c r="K801" s="5"/>
      <c r="L801" s="5">
        <v>1.11E-2</v>
      </c>
      <c r="M801" s="5"/>
      <c r="N801" s="5"/>
      <c r="O801" s="5"/>
      <c r="P801" s="5"/>
      <c r="Q801" s="5"/>
      <c r="R801" s="5"/>
      <c r="S801" s="5"/>
      <c r="T801" s="5"/>
      <c r="U801" s="5">
        <v>1E-4</v>
      </c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102"/>
      <c r="B802" s="30"/>
      <c r="C802" s="165"/>
      <c r="D802" s="7">
        <f t="shared" ref="D802" si="1493">$C801*D801</f>
        <v>0</v>
      </c>
      <c r="E802" s="7">
        <f t="shared" ref="E802" si="1494">$C801*E801</f>
        <v>654421.67194999999</v>
      </c>
      <c r="F802" s="7">
        <f t="shared" ref="F802:AB802" si="1495">$C801*F801</f>
        <v>30717.466999999997</v>
      </c>
      <c r="G802" s="7">
        <f t="shared" si="1495"/>
        <v>5166.1194500000001</v>
      </c>
      <c r="H802" s="7">
        <f t="shared" si="1495"/>
        <v>0</v>
      </c>
      <c r="I802" s="7">
        <f t="shared" si="1495"/>
        <v>0</v>
      </c>
      <c r="J802" s="7">
        <f t="shared" si="1495"/>
        <v>0</v>
      </c>
      <c r="K802" s="7">
        <f t="shared" si="1495"/>
        <v>0</v>
      </c>
      <c r="L802" s="7">
        <f t="shared" si="1495"/>
        <v>7749.1791750000002</v>
      </c>
      <c r="M802" s="7">
        <f t="shared" si="1495"/>
        <v>0</v>
      </c>
      <c r="N802" s="7">
        <f t="shared" si="1495"/>
        <v>0</v>
      </c>
      <c r="O802" s="7">
        <f t="shared" si="1495"/>
        <v>0</v>
      </c>
      <c r="P802" s="7">
        <f t="shared" si="1495"/>
        <v>0</v>
      </c>
      <c r="Q802" s="7">
        <f t="shared" si="1495"/>
        <v>0</v>
      </c>
      <c r="R802" s="7">
        <f t="shared" si="1495"/>
        <v>0</v>
      </c>
      <c r="S802" s="7">
        <f t="shared" si="1495"/>
        <v>0</v>
      </c>
      <c r="T802" s="7">
        <f t="shared" si="1495"/>
        <v>0</v>
      </c>
      <c r="U802" s="7">
        <f t="shared" si="1495"/>
        <v>69.812425000000005</v>
      </c>
      <c r="V802" s="7">
        <f t="shared" si="1495"/>
        <v>0</v>
      </c>
      <c r="W802" s="7">
        <f t="shared" si="1495"/>
        <v>0</v>
      </c>
      <c r="X802" s="7">
        <f t="shared" si="1495"/>
        <v>0</v>
      </c>
      <c r="Y802" s="7">
        <f t="shared" si="1495"/>
        <v>0</v>
      </c>
      <c r="Z802" s="7">
        <f t="shared" si="1495"/>
        <v>0</v>
      </c>
      <c r="AA802" s="7">
        <f t="shared" si="1495"/>
        <v>0</v>
      </c>
      <c r="AB802" s="7">
        <f t="shared" si="1495"/>
        <v>0</v>
      </c>
      <c r="AC802" s="67"/>
      <c r="AD802" s="55"/>
    </row>
    <row r="803" spans="1:30" s="52" customFormat="1">
      <c r="A803" s="103" t="s">
        <v>263</v>
      </c>
      <c r="B803" s="29">
        <v>4042554</v>
      </c>
      <c r="C803" s="165">
        <f t="shared" si="1468"/>
        <v>336879.5</v>
      </c>
      <c r="D803" s="5"/>
      <c r="E803" s="5">
        <v>0.89970000000000006</v>
      </c>
      <c r="F803" s="5"/>
      <c r="G803" s="5"/>
      <c r="H803" s="5"/>
      <c r="I803" s="5"/>
      <c r="J803" s="5">
        <v>0.1003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102"/>
      <c r="B804" s="30"/>
      <c r="C804" s="165"/>
      <c r="D804" s="7">
        <f t="shared" ref="D804" si="1496">$C803*D803</f>
        <v>0</v>
      </c>
      <c r="E804" s="7">
        <f t="shared" ref="E804" si="1497">$C803*E803</f>
        <v>303090.48615000001</v>
      </c>
      <c r="F804" s="7">
        <f t="shared" ref="F804:AB804" si="1498">$C803*F803</f>
        <v>0</v>
      </c>
      <c r="G804" s="7">
        <f t="shared" si="1498"/>
        <v>0</v>
      </c>
      <c r="H804" s="7">
        <f t="shared" si="1498"/>
        <v>0</v>
      </c>
      <c r="I804" s="7">
        <f t="shared" si="1498"/>
        <v>0</v>
      </c>
      <c r="J804" s="7">
        <f t="shared" si="1498"/>
        <v>33789.013850000003</v>
      </c>
      <c r="K804" s="7">
        <f t="shared" si="1498"/>
        <v>0</v>
      </c>
      <c r="L804" s="7">
        <f t="shared" si="1498"/>
        <v>0</v>
      </c>
      <c r="M804" s="7">
        <f t="shared" si="1498"/>
        <v>0</v>
      </c>
      <c r="N804" s="7">
        <f t="shared" si="1498"/>
        <v>0</v>
      </c>
      <c r="O804" s="7">
        <f t="shared" si="1498"/>
        <v>0</v>
      </c>
      <c r="P804" s="7">
        <f t="shared" si="1498"/>
        <v>0</v>
      </c>
      <c r="Q804" s="7">
        <f t="shared" si="1498"/>
        <v>0</v>
      </c>
      <c r="R804" s="7">
        <f t="shared" si="1498"/>
        <v>0</v>
      </c>
      <c r="S804" s="7">
        <f t="shared" si="1498"/>
        <v>0</v>
      </c>
      <c r="T804" s="7">
        <f t="shared" si="1498"/>
        <v>0</v>
      </c>
      <c r="U804" s="7">
        <f t="shared" si="1498"/>
        <v>0</v>
      </c>
      <c r="V804" s="7">
        <f t="shared" si="1498"/>
        <v>0</v>
      </c>
      <c r="W804" s="7">
        <f t="shared" si="1498"/>
        <v>0</v>
      </c>
      <c r="X804" s="7">
        <f t="shared" si="1498"/>
        <v>0</v>
      </c>
      <c r="Y804" s="7">
        <f t="shared" si="1498"/>
        <v>0</v>
      </c>
      <c r="Z804" s="7">
        <f t="shared" si="1498"/>
        <v>0</v>
      </c>
      <c r="AA804" s="7">
        <f t="shared" si="1498"/>
        <v>0</v>
      </c>
      <c r="AB804" s="7">
        <f t="shared" si="1498"/>
        <v>0</v>
      </c>
      <c r="AC804" s="67"/>
      <c r="AD804" s="55"/>
    </row>
    <row r="805" spans="1:30" s="52" customFormat="1">
      <c r="A805" s="103" t="s">
        <v>264</v>
      </c>
      <c r="B805" s="29">
        <v>6734704</v>
      </c>
      <c r="C805" s="165">
        <f t="shared" si="1468"/>
        <v>561225.32999999996</v>
      </c>
      <c r="D805" s="5"/>
      <c r="E805" s="5"/>
      <c r="F805" s="5"/>
      <c r="G805" s="5">
        <v>0.61080000000000001</v>
      </c>
      <c r="H805" s="5"/>
      <c r="I805" s="5"/>
      <c r="J805" s="5"/>
      <c r="K805" s="5"/>
      <c r="L805" s="5">
        <v>0.21870000000000001</v>
      </c>
      <c r="M805" s="5"/>
      <c r="N805" s="5">
        <v>0.13969999999999999</v>
      </c>
      <c r="O805" s="5"/>
      <c r="P805" s="5"/>
      <c r="Q805" s="5"/>
      <c r="R805" s="5"/>
      <c r="S805" s="5"/>
      <c r="T805" s="5"/>
      <c r="U805" s="5">
        <v>3.0800000000000001E-2</v>
      </c>
      <c r="V805" s="5"/>
      <c r="W805" s="5"/>
      <c r="X805" s="5"/>
      <c r="Y805" s="5"/>
      <c r="Z805" s="5"/>
      <c r="AA805" s="5"/>
      <c r="AB805" s="5"/>
      <c r="AC805" s="67"/>
      <c r="AD805" s="55"/>
    </row>
    <row r="806" spans="1:30" s="52" customFormat="1">
      <c r="A806" s="102"/>
      <c r="B806" s="30"/>
      <c r="C806" s="165"/>
      <c r="D806" s="7">
        <f t="shared" ref="D806" si="1499">$C805*D805</f>
        <v>0</v>
      </c>
      <c r="E806" s="7">
        <f t="shared" ref="E806" si="1500">$C805*E805</f>
        <v>0</v>
      </c>
      <c r="F806" s="7">
        <f t="shared" ref="F806:AB806" si="1501">$C805*F805</f>
        <v>0</v>
      </c>
      <c r="G806" s="7">
        <f t="shared" si="1501"/>
        <v>342796.43156399997</v>
      </c>
      <c r="H806" s="7">
        <f t="shared" si="1501"/>
        <v>0</v>
      </c>
      <c r="I806" s="7">
        <f t="shared" si="1501"/>
        <v>0</v>
      </c>
      <c r="J806" s="7">
        <f t="shared" si="1501"/>
        <v>0</v>
      </c>
      <c r="K806" s="7">
        <f t="shared" si="1501"/>
        <v>0</v>
      </c>
      <c r="L806" s="7">
        <f t="shared" si="1501"/>
        <v>122739.97967099999</v>
      </c>
      <c r="M806" s="7">
        <f t="shared" si="1501"/>
        <v>0</v>
      </c>
      <c r="N806" s="7">
        <f t="shared" si="1501"/>
        <v>78403.178600999992</v>
      </c>
      <c r="O806" s="7">
        <f t="shared" si="1501"/>
        <v>0</v>
      </c>
      <c r="P806" s="7">
        <f t="shared" si="1501"/>
        <v>0</v>
      </c>
      <c r="Q806" s="7">
        <f t="shared" si="1501"/>
        <v>0</v>
      </c>
      <c r="R806" s="7">
        <f t="shared" si="1501"/>
        <v>0</v>
      </c>
      <c r="S806" s="7">
        <f t="shared" si="1501"/>
        <v>0</v>
      </c>
      <c r="T806" s="7">
        <f t="shared" si="1501"/>
        <v>0</v>
      </c>
      <c r="U806" s="7">
        <f t="shared" si="1501"/>
        <v>17285.740163999999</v>
      </c>
      <c r="V806" s="7">
        <f t="shared" si="1501"/>
        <v>0</v>
      </c>
      <c r="W806" s="7">
        <f t="shared" si="1501"/>
        <v>0</v>
      </c>
      <c r="X806" s="7">
        <f t="shared" si="1501"/>
        <v>0</v>
      </c>
      <c r="Y806" s="7">
        <f t="shared" si="1501"/>
        <v>0</v>
      </c>
      <c r="Z806" s="7">
        <f t="shared" si="1501"/>
        <v>0</v>
      </c>
      <c r="AA806" s="7">
        <f t="shared" si="1501"/>
        <v>0</v>
      </c>
      <c r="AB806" s="7">
        <f t="shared" si="1501"/>
        <v>0</v>
      </c>
      <c r="AC806" s="67"/>
      <c r="AD806" s="55"/>
    </row>
    <row r="807" spans="1:30" s="52" customFormat="1">
      <c r="A807" s="103" t="s">
        <v>265</v>
      </c>
      <c r="B807" s="29">
        <v>522290</v>
      </c>
      <c r="C807" s="165">
        <f t="shared" si="1468"/>
        <v>43524.17</v>
      </c>
      <c r="D807" s="5"/>
      <c r="E807" s="5">
        <v>0.97989999999999999</v>
      </c>
      <c r="F807" s="5"/>
      <c r="G807" s="5"/>
      <c r="H807" s="5"/>
      <c r="I807" s="5"/>
      <c r="J807" s="5"/>
      <c r="K807" s="5">
        <v>2.01E-2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102"/>
      <c r="B808" s="30"/>
      <c r="C808" s="165"/>
      <c r="D808" s="7">
        <f t="shared" ref="D808" si="1502">$C807*D807</f>
        <v>0</v>
      </c>
      <c r="E808" s="7">
        <f t="shared" ref="E808" si="1503">$C807*E807</f>
        <v>42649.334182999999</v>
      </c>
      <c r="F808" s="7">
        <f t="shared" ref="F808:AB808" si="1504">$C807*F807</f>
        <v>0</v>
      </c>
      <c r="G808" s="7">
        <f t="shared" si="1504"/>
        <v>0</v>
      </c>
      <c r="H808" s="7">
        <f t="shared" si="1504"/>
        <v>0</v>
      </c>
      <c r="I808" s="7">
        <f t="shared" si="1504"/>
        <v>0</v>
      </c>
      <c r="J808" s="7">
        <f t="shared" si="1504"/>
        <v>0</v>
      </c>
      <c r="K808" s="7">
        <f t="shared" si="1504"/>
        <v>874.83581699999991</v>
      </c>
      <c r="L808" s="7">
        <f t="shared" si="1504"/>
        <v>0</v>
      </c>
      <c r="M808" s="7">
        <f t="shared" si="1504"/>
        <v>0</v>
      </c>
      <c r="N808" s="7">
        <f t="shared" si="1504"/>
        <v>0</v>
      </c>
      <c r="O808" s="7">
        <f t="shared" si="1504"/>
        <v>0</v>
      </c>
      <c r="P808" s="7">
        <f t="shared" si="1504"/>
        <v>0</v>
      </c>
      <c r="Q808" s="7">
        <f t="shared" si="1504"/>
        <v>0</v>
      </c>
      <c r="R808" s="7">
        <f t="shared" si="1504"/>
        <v>0</v>
      </c>
      <c r="S808" s="7">
        <f t="shared" si="1504"/>
        <v>0</v>
      </c>
      <c r="T808" s="7">
        <f t="shared" si="1504"/>
        <v>0</v>
      </c>
      <c r="U808" s="7">
        <f t="shared" si="1504"/>
        <v>0</v>
      </c>
      <c r="V808" s="7">
        <f t="shared" si="1504"/>
        <v>0</v>
      </c>
      <c r="W808" s="7">
        <f t="shared" si="1504"/>
        <v>0</v>
      </c>
      <c r="X808" s="7">
        <f t="shared" si="1504"/>
        <v>0</v>
      </c>
      <c r="Y808" s="7">
        <f t="shared" si="1504"/>
        <v>0</v>
      </c>
      <c r="Z808" s="7">
        <f t="shared" si="1504"/>
        <v>0</v>
      </c>
      <c r="AA808" s="7">
        <f t="shared" si="1504"/>
        <v>0</v>
      </c>
      <c r="AB808" s="7">
        <f t="shared" si="1504"/>
        <v>0</v>
      </c>
      <c r="AC808" s="67"/>
      <c r="AD808" s="55"/>
    </row>
    <row r="809" spans="1:30" s="52" customFormat="1">
      <c r="A809" s="96" t="s">
        <v>294</v>
      </c>
      <c r="B809" s="29">
        <v>205909.5</v>
      </c>
      <c r="C809" s="165">
        <f t="shared" si="1468"/>
        <v>17159.13</v>
      </c>
      <c r="D809" s="38">
        <v>1.6500000000000001E-2</v>
      </c>
      <c r="E809" s="38">
        <v>0.1368</v>
      </c>
      <c r="F809" s="38">
        <v>5.7599999999999998E-2</v>
      </c>
      <c r="G809" s="38">
        <v>8.0399999999999999E-2</v>
      </c>
      <c r="H809" s="38">
        <v>4.1099999999999998E-2</v>
      </c>
      <c r="I809" s="38">
        <v>0.13389999999999999</v>
      </c>
      <c r="J809" s="38">
        <v>2.12E-2</v>
      </c>
      <c r="K809" s="38">
        <v>3.2500000000000001E-2</v>
      </c>
      <c r="L809" s="38">
        <v>1.7100000000000001E-2</v>
      </c>
      <c r="M809" s="38">
        <v>2.5999999999999999E-2</v>
      </c>
      <c r="N809" s="38">
        <v>0.13320000000000001</v>
      </c>
      <c r="O809" s="38">
        <v>1.89E-2</v>
      </c>
      <c r="P809" s="38">
        <v>0</v>
      </c>
      <c r="Q809" s="38">
        <v>3.8600000000000002E-2</v>
      </c>
      <c r="R809" s="38">
        <v>1.9E-2</v>
      </c>
      <c r="S809" s="38">
        <v>4.1999999999999997E-3</v>
      </c>
      <c r="T809" s="38">
        <v>5.3999999999999999E-2</v>
      </c>
      <c r="U809" s="38">
        <v>1.78E-2</v>
      </c>
      <c r="V809" s="38">
        <v>3.6700000000000003E-2</v>
      </c>
      <c r="W809" s="38">
        <v>4.7199999999999999E-2</v>
      </c>
      <c r="X809" s="38">
        <v>6.3899999999999998E-2</v>
      </c>
      <c r="Y809" s="38">
        <v>2.5999999999999999E-3</v>
      </c>
      <c r="Z809" s="5">
        <v>0</v>
      </c>
      <c r="AA809" s="5">
        <v>8.0000000000000004E-4</v>
      </c>
      <c r="AB809" s="5">
        <v>0</v>
      </c>
      <c r="AC809" s="67"/>
      <c r="AD809" s="55"/>
    </row>
    <row r="810" spans="1:30" s="52" customFormat="1">
      <c r="A810" s="97"/>
      <c r="B810" s="30"/>
      <c r="C810" s="165"/>
      <c r="D810" s="6">
        <f t="shared" ref="D810" si="1505">$C809*D809</f>
        <v>283.12564500000002</v>
      </c>
      <c r="E810" s="6">
        <f t="shared" ref="E810" si="1506">$C809*E809</f>
        <v>2347.3689840000002</v>
      </c>
      <c r="F810" s="6">
        <f t="shared" ref="F810:AB810" si="1507">$C809*F809</f>
        <v>988.36588800000004</v>
      </c>
      <c r="G810" s="6">
        <f t="shared" si="1507"/>
        <v>1379.5940520000001</v>
      </c>
      <c r="H810" s="6">
        <f t="shared" si="1507"/>
        <v>705.24024299999996</v>
      </c>
      <c r="I810" s="6">
        <f t="shared" si="1507"/>
        <v>2297.6075070000002</v>
      </c>
      <c r="J810" s="6">
        <f t="shared" si="1507"/>
        <v>363.77355600000004</v>
      </c>
      <c r="K810" s="6">
        <f t="shared" si="1507"/>
        <v>557.67172500000004</v>
      </c>
      <c r="L810" s="6">
        <f t="shared" si="1507"/>
        <v>293.42112300000002</v>
      </c>
      <c r="M810" s="6">
        <f t="shared" si="1507"/>
        <v>446.13738000000001</v>
      </c>
      <c r="N810" s="6">
        <f t="shared" si="1507"/>
        <v>2285.5961160000002</v>
      </c>
      <c r="O810" s="6">
        <f t="shared" si="1507"/>
        <v>324.30755700000003</v>
      </c>
      <c r="P810" s="6">
        <f t="shared" si="1507"/>
        <v>0</v>
      </c>
      <c r="Q810" s="6">
        <f t="shared" si="1507"/>
        <v>662.34241800000007</v>
      </c>
      <c r="R810" s="6">
        <f t="shared" si="1507"/>
        <v>326.02347000000003</v>
      </c>
      <c r="S810" s="6">
        <f t="shared" si="1507"/>
        <v>72.068346000000005</v>
      </c>
      <c r="T810" s="6">
        <f t="shared" si="1507"/>
        <v>926.59302000000002</v>
      </c>
      <c r="U810" s="6">
        <f t="shared" si="1507"/>
        <v>305.43251400000003</v>
      </c>
      <c r="V810" s="6">
        <f t="shared" si="1507"/>
        <v>629.74007100000006</v>
      </c>
      <c r="W810" s="6">
        <f t="shared" si="1507"/>
        <v>809.91093599999999</v>
      </c>
      <c r="X810" s="6">
        <f t="shared" si="1507"/>
        <v>1096.4684070000001</v>
      </c>
      <c r="Y810" s="6">
        <f t="shared" si="1507"/>
        <v>44.613737999999998</v>
      </c>
      <c r="Z810" s="6">
        <f t="shared" si="1507"/>
        <v>0</v>
      </c>
      <c r="AA810" s="6">
        <f t="shared" si="1507"/>
        <v>13.727304000000002</v>
      </c>
      <c r="AB810" s="6">
        <f t="shared" si="1507"/>
        <v>0</v>
      </c>
      <c r="AC810" s="67"/>
      <c r="AD810" s="55"/>
    </row>
    <row r="811" spans="1:30" s="52" customFormat="1">
      <c r="A811" s="96" t="s">
        <v>467</v>
      </c>
      <c r="B811" s="18">
        <v>205909.5</v>
      </c>
      <c r="C811" s="165">
        <f t="shared" si="1468"/>
        <v>17159.13</v>
      </c>
      <c r="D811" s="5"/>
      <c r="E811" s="5">
        <v>1E-3</v>
      </c>
      <c r="F811" s="5"/>
      <c r="G811" s="5"/>
      <c r="H811" s="5">
        <v>0.43259999999999998</v>
      </c>
      <c r="I811" s="5"/>
      <c r="J811" s="5">
        <v>0</v>
      </c>
      <c r="K811" s="5">
        <v>1E-3</v>
      </c>
      <c r="L811" s="5"/>
      <c r="M811" s="5"/>
      <c r="N811" s="5">
        <v>0</v>
      </c>
      <c r="O811" s="5">
        <v>5.9999999999999995E-4</v>
      </c>
      <c r="P811" s="5"/>
      <c r="Q811" s="5"/>
      <c r="R811" s="5"/>
      <c r="S811" s="5"/>
      <c r="T811" s="5"/>
      <c r="U811" s="5"/>
      <c r="V811" s="5">
        <v>0.56479999999999997</v>
      </c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7"/>
      <c r="B812" s="12"/>
      <c r="C812" s="165"/>
      <c r="D812" s="6">
        <f t="shared" ref="D812" si="1508">$C811*D811</f>
        <v>0</v>
      </c>
      <c r="E812" s="6">
        <f t="shared" ref="E812" si="1509">$C811*E811</f>
        <v>17.159130000000001</v>
      </c>
      <c r="F812" s="6">
        <f t="shared" ref="F812:O812" si="1510">$C811*F811</f>
        <v>0</v>
      </c>
      <c r="G812" s="6">
        <f t="shared" si="1510"/>
        <v>0</v>
      </c>
      <c r="H812" s="6">
        <f t="shared" si="1510"/>
        <v>7423.0396380000002</v>
      </c>
      <c r="I812" s="6">
        <f t="shared" si="1510"/>
        <v>0</v>
      </c>
      <c r="J812" s="6">
        <f t="shared" si="1510"/>
        <v>0</v>
      </c>
      <c r="K812" s="6">
        <f t="shared" si="1510"/>
        <v>17.159130000000001</v>
      </c>
      <c r="L812" s="6">
        <f t="shared" si="1510"/>
        <v>0</v>
      </c>
      <c r="M812" s="6">
        <f t="shared" si="1510"/>
        <v>0</v>
      </c>
      <c r="N812" s="6">
        <f t="shared" si="1510"/>
        <v>0</v>
      </c>
      <c r="O812" s="6">
        <f t="shared" si="1510"/>
        <v>10.295477999999999</v>
      </c>
      <c r="P812" s="6">
        <f t="shared" ref="P812" si="1511">$C811*P811</f>
        <v>0</v>
      </c>
      <c r="Q812" s="6">
        <f t="shared" ref="Q812" si="1512">$C811*Q811</f>
        <v>0</v>
      </c>
      <c r="R812" s="6">
        <f t="shared" ref="R812:AB812" si="1513">$C811*R811</f>
        <v>0</v>
      </c>
      <c r="S812" s="6">
        <f t="shared" si="1513"/>
        <v>0</v>
      </c>
      <c r="T812" s="6">
        <f t="shared" si="1513"/>
        <v>0</v>
      </c>
      <c r="U812" s="6">
        <f t="shared" si="1513"/>
        <v>0</v>
      </c>
      <c r="V812" s="6">
        <f t="shared" si="1513"/>
        <v>9691.4766240000008</v>
      </c>
      <c r="W812" s="6">
        <f t="shared" si="1513"/>
        <v>0</v>
      </c>
      <c r="X812" s="6">
        <f t="shared" si="1513"/>
        <v>0</v>
      </c>
      <c r="Y812" s="6">
        <f t="shared" si="1513"/>
        <v>0</v>
      </c>
      <c r="Z812" s="6">
        <f t="shared" si="1513"/>
        <v>0</v>
      </c>
      <c r="AA812" s="6">
        <f t="shared" si="1513"/>
        <v>0</v>
      </c>
      <c r="AB812" s="6">
        <f t="shared" si="1513"/>
        <v>0</v>
      </c>
      <c r="AC812" s="67"/>
      <c r="AD812" s="55"/>
    </row>
    <row r="813" spans="1:30" s="52" customFormat="1">
      <c r="A813" s="103" t="s">
        <v>295</v>
      </c>
      <c r="B813" s="29">
        <v>1805714</v>
      </c>
      <c r="C813" s="165">
        <f t="shared" si="1468"/>
        <v>150476.17000000001</v>
      </c>
      <c r="D813" s="38">
        <v>1.6500000000000001E-2</v>
      </c>
      <c r="E813" s="38">
        <v>0.1368</v>
      </c>
      <c r="F813" s="38">
        <v>5.7599999999999998E-2</v>
      </c>
      <c r="G813" s="38">
        <v>8.0399999999999999E-2</v>
      </c>
      <c r="H813" s="38">
        <v>4.1099999999999998E-2</v>
      </c>
      <c r="I813" s="38">
        <v>0.13389999999999999</v>
      </c>
      <c r="J813" s="38">
        <v>2.12E-2</v>
      </c>
      <c r="K813" s="38">
        <v>3.2500000000000001E-2</v>
      </c>
      <c r="L813" s="38">
        <v>1.7100000000000001E-2</v>
      </c>
      <c r="M813" s="38">
        <v>2.5999999999999999E-2</v>
      </c>
      <c r="N813" s="38">
        <v>0.13320000000000001</v>
      </c>
      <c r="O813" s="38">
        <v>1.89E-2</v>
      </c>
      <c r="P813" s="38">
        <v>0</v>
      </c>
      <c r="Q813" s="38">
        <v>3.8600000000000002E-2</v>
      </c>
      <c r="R813" s="38">
        <v>1.9E-2</v>
      </c>
      <c r="S813" s="38">
        <v>4.1999999999999997E-3</v>
      </c>
      <c r="T813" s="38">
        <v>5.3999999999999999E-2</v>
      </c>
      <c r="U813" s="38">
        <v>1.78E-2</v>
      </c>
      <c r="V813" s="38">
        <v>3.6700000000000003E-2</v>
      </c>
      <c r="W813" s="38">
        <v>4.7199999999999999E-2</v>
      </c>
      <c r="X813" s="38">
        <v>6.3899999999999998E-2</v>
      </c>
      <c r="Y813" s="38">
        <v>2.5999999999999999E-3</v>
      </c>
      <c r="Z813" s="5">
        <v>0</v>
      </c>
      <c r="AA813" s="5">
        <v>8.0000000000000004E-4</v>
      </c>
      <c r="AB813" s="5">
        <v>0</v>
      </c>
      <c r="AC813" s="67"/>
      <c r="AD813" s="55"/>
    </row>
    <row r="814" spans="1:30" s="52" customFormat="1">
      <c r="A814" s="102"/>
      <c r="B814" s="30"/>
      <c r="C814" s="165"/>
      <c r="D814" s="7">
        <f t="shared" ref="D814" si="1514">$C813*D813</f>
        <v>2482.8568050000003</v>
      </c>
      <c r="E814" s="7">
        <f t="shared" ref="E814" si="1515">$C813*E813</f>
        <v>20585.140056000004</v>
      </c>
      <c r="F814" s="7">
        <f t="shared" ref="F814:AB814" si="1516">$C813*F813</f>
        <v>8667.4273919999996</v>
      </c>
      <c r="G814" s="7">
        <f t="shared" si="1516"/>
        <v>12098.284068000001</v>
      </c>
      <c r="H814" s="7">
        <f t="shared" si="1516"/>
        <v>6184.5705870000002</v>
      </c>
      <c r="I814" s="7">
        <f t="shared" si="1516"/>
        <v>20148.759162999999</v>
      </c>
      <c r="J814" s="7">
        <f t="shared" si="1516"/>
        <v>3190.0948040000003</v>
      </c>
      <c r="K814" s="7">
        <f t="shared" si="1516"/>
        <v>4890.4755250000007</v>
      </c>
      <c r="L814" s="7">
        <f t="shared" si="1516"/>
        <v>2573.1425070000005</v>
      </c>
      <c r="M814" s="7">
        <f t="shared" si="1516"/>
        <v>3912.38042</v>
      </c>
      <c r="N814" s="7">
        <f t="shared" si="1516"/>
        <v>20043.425844000005</v>
      </c>
      <c r="O814" s="7">
        <f t="shared" si="1516"/>
        <v>2843.9996130000004</v>
      </c>
      <c r="P814" s="7">
        <f t="shared" si="1516"/>
        <v>0</v>
      </c>
      <c r="Q814" s="7">
        <f t="shared" si="1516"/>
        <v>5808.3801620000013</v>
      </c>
      <c r="R814" s="7">
        <f t="shared" si="1516"/>
        <v>2859.0472300000001</v>
      </c>
      <c r="S814" s="7">
        <f t="shared" si="1516"/>
        <v>631.99991399999999</v>
      </c>
      <c r="T814" s="7">
        <f t="shared" si="1516"/>
        <v>8125.7131800000006</v>
      </c>
      <c r="U814" s="7">
        <f t="shared" si="1516"/>
        <v>2678.4758260000003</v>
      </c>
      <c r="V814" s="7">
        <f t="shared" si="1516"/>
        <v>5522.4754390000007</v>
      </c>
      <c r="W814" s="7">
        <f t="shared" si="1516"/>
        <v>7102.4752240000007</v>
      </c>
      <c r="X814" s="7">
        <f t="shared" si="1516"/>
        <v>9615.4272630000014</v>
      </c>
      <c r="Y814" s="7">
        <f t="shared" si="1516"/>
        <v>391.23804200000001</v>
      </c>
      <c r="Z814" s="7">
        <f t="shared" si="1516"/>
        <v>0</v>
      </c>
      <c r="AA814" s="7">
        <f t="shared" si="1516"/>
        <v>120.38093600000002</v>
      </c>
      <c r="AB814" s="7">
        <f t="shared" si="1516"/>
        <v>0</v>
      </c>
      <c r="AC814" s="67"/>
      <c r="AD814" s="55"/>
    </row>
    <row r="815" spans="1:30" s="52" customFormat="1">
      <c r="A815" s="103" t="s">
        <v>302</v>
      </c>
      <c r="B815" s="29">
        <v>1805714</v>
      </c>
      <c r="C815" s="165">
        <f t="shared" si="1468"/>
        <v>150476.17000000001</v>
      </c>
      <c r="D815" s="5"/>
      <c r="E815" s="5">
        <v>1E-3</v>
      </c>
      <c r="F815" s="5"/>
      <c r="G815" s="5"/>
      <c r="H815" s="5">
        <v>0.43259999999999998</v>
      </c>
      <c r="I815" s="5"/>
      <c r="J815" s="5">
        <v>0</v>
      </c>
      <c r="K815" s="5">
        <v>1E-3</v>
      </c>
      <c r="L815" s="5"/>
      <c r="M815" s="5"/>
      <c r="N815" s="5">
        <v>0</v>
      </c>
      <c r="O815" s="5">
        <v>5.9999999999999995E-4</v>
      </c>
      <c r="P815" s="5"/>
      <c r="Q815" s="5"/>
      <c r="R815" s="5"/>
      <c r="S815" s="5"/>
      <c r="T815" s="5"/>
      <c r="U815" s="5"/>
      <c r="V815" s="5">
        <v>0.56479999999999997</v>
      </c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102"/>
      <c r="B816" s="30"/>
      <c r="C816" s="165"/>
      <c r="D816" s="7">
        <f t="shared" ref="D816" si="1517">$C815*D815</f>
        <v>0</v>
      </c>
      <c r="E816" s="7">
        <f t="shared" ref="E816" si="1518">$C815*E815</f>
        <v>150.47617000000002</v>
      </c>
      <c r="F816" s="7">
        <f t="shared" ref="F816:AB816" si="1519">$C815*F815</f>
        <v>0</v>
      </c>
      <c r="G816" s="7">
        <f t="shared" si="1519"/>
        <v>0</v>
      </c>
      <c r="H816" s="7">
        <f t="shared" si="1519"/>
        <v>65095.991142000006</v>
      </c>
      <c r="I816" s="7">
        <f t="shared" si="1519"/>
        <v>0</v>
      </c>
      <c r="J816" s="7">
        <f t="shared" si="1519"/>
        <v>0</v>
      </c>
      <c r="K816" s="7">
        <f t="shared" si="1519"/>
        <v>150.47617000000002</v>
      </c>
      <c r="L816" s="7">
        <f t="shared" si="1519"/>
        <v>0</v>
      </c>
      <c r="M816" s="7">
        <f t="shared" si="1519"/>
        <v>0</v>
      </c>
      <c r="N816" s="7">
        <f t="shared" si="1519"/>
        <v>0</v>
      </c>
      <c r="O816" s="7">
        <f t="shared" si="1519"/>
        <v>90.285702000000001</v>
      </c>
      <c r="P816" s="7">
        <f t="shared" si="1519"/>
        <v>0</v>
      </c>
      <c r="Q816" s="7">
        <f t="shared" si="1519"/>
        <v>0</v>
      </c>
      <c r="R816" s="7">
        <f t="shared" si="1519"/>
        <v>0</v>
      </c>
      <c r="S816" s="7">
        <f t="shared" si="1519"/>
        <v>0</v>
      </c>
      <c r="T816" s="7">
        <f t="shared" si="1519"/>
        <v>0</v>
      </c>
      <c r="U816" s="7">
        <f t="shared" si="1519"/>
        <v>0</v>
      </c>
      <c r="V816" s="7">
        <f t="shared" si="1519"/>
        <v>84988.940816000002</v>
      </c>
      <c r="W816" s="7">
        <f t="shared" si="1519"/>
        <v>0</v>
      </c>
      <c r="X816" s="7">
        <f t="shared" si="1519"/>
        <v>0</v>
      </c>
      <c r="Y816" s="7">
        <f t="shared" si="1519"/>
        <v>0</v>
      </c>
      <c r="Z816" s="7">
        <f t="shared" si="1519"/>
        <v>0</v>
      </c>
      <c r="AA816" s="7">
        <f t="shared" si="1519"/>
        <v>0</v>
      </c>
      <c r="AB816" s="7">
        <f t="shared" si="1519"/>
        <v>0</v>
      </c>
      <c r="AC816" s="67"/>
      <c r="AD816" s="55"/>
    </row>
    <row r="817" spans="1:30" s="52" customFormat="1">
      <c r="A817" s="96" t="s">
        <v>296</v>
      </c>
      <c r="B817" s="29">
        <v>322317.5</v>
      </c>
      <c r="C817" s="165">
        <f t="shared" si="1468"/>
        <v>26859.79</v>
      </c>
      <c r="D817" s="38">
        <v>1.6500000000000001E-2</v>
      </c>
      <c r="E817" s="38">
        <v>0.1368</v>
      </c>
      <c r="F817" s="38">
        <v>5.7599999999999998E-2</v>
      </c>
      <c r="G817" s="38">
        <v>8.0399999999999999E-2</v>
      </c>
      <c r="H817" s="38">
        <v>4.1099999999999998E-2</v>
      </c>
      <c r="I817" s="38">
        <v>0.13389999999999999</v>
      </c>
      <c r="J817" s="38">
        <v>2.12E-2</v>
      </c>
      <c r="K817" s="38">
        <v>3.2500000000000001E-2</v>
      </c>
      <c r="L817" s="38">
        <v>1.7100000000000001E-2</v>
      </c>
      <c r="M817" s="38">
        <v>2.5999999999999999E-2</v>
      </c>
      <c r="N817" s="38">
        <v>0.13320000000000001</v>
      </c>
      <c r="O817" s="38">
        <v>1.89E-2</v>
      </c>
      <c r="P817" s="38">
        <v>0</v>
      </c>
      <c r="Q817" s="38">
        <v>3.8600000000000002E-2</v>
      </c>
      <c r="R817" s="38">
        <v>1.9E-2</v>
      </c>
      <c r="S817" s="38">
        <v>4.1999999999999997E-3</v>
      </c>
      <c r="T817" s="38">
        <v>5.3999999999999999E-2</v>
      </c>
      <c r="U817" s="38">
        <v>1.78E-2</v>
      </c>
      <c r="V817" s="38">
        <v>3.6700000000000003E-2</v>
      </c>
      <c r="W817" s="38">
        <v>4.7199999999999999E-2</v>
      </c>
      <c r="X817" s="38">
        <v>6.3899999999999998E-2</v>
      </c>
      <c r="Y817" s="38">
        <v>2.5999999999999999E-3</v>
      </c>
      <c r="Z817" s="5">
        <v>0</v>
      </c>
      <c r="AA817" s="5">
        <v>8.0000000000000004E-4</v>
      </c>
      <c r="AB817" s="5">
        <v>0</v>
      </c>
      <c r="AC817" s="67"/>
      <c r="AD817" s="55"/>
    </row>
    <row r="818" spans="1:30" s="52" customFormat="1">
      <c r="A818" s="97"/>
      <c r="B818" s="30"/>
      <c r="C818" s="165"/>
      <c r="D818" s="6">
        <f t="shared" ref="D818" si="1520">$C817*D817</f>
        <v>443.18653500000005</v>
      </c>
      <c r="E818" s="6">
        <f t="shared" ref="E818" si="1521">$C817*E817</f>
        <v>3674.4192720000001</v>
      </c>
      <c r="F818" s="6">
        <f t="shared" ref="F818:AB818" si="1522">$C817*F817</f>
        <v>1547.123904</v>
      </c>
      <c r="G818" s="6">
        <f t="shared" si="1522"/>
        <v>2159.5271160000002</v>
      </c>
      <c r="H818" s="6">
        <f t="shared" si="1522"/>
        <v>1103.937369</v>
      </c>
      <c r="I818" s="6">
        <f t="shared" si="1522"/>
        <v>3596.525881</v>
      </c>
      <c r="J818" s="6">
        <f t="shared" si="1522"/>
        <v>569.427548</v>
      </c>
      <c r="K818" s="6">
        <f t="shared" si="1522"/>
        <v>872.94317500000011</v>
      </c>
      <c r="L818" s="6">
        <f t="shared" si="1522"/>
        <v>459.30240900000001</v>
      </c>
      <c r="M818" s="6">
        <f t="shared" si="1522"/>
        <v>698.35454000000004</v>
      </c>
      <c r="N818" s="6">
        <f t="shared" si="1522"/>
        <v>3577.7240280000005</v>
      </c>
      <c r="O818" s="6">
        <f t="shared" si="1522"/>
        <v>507.65003100000001</v>
      </c>
      <c r="P818" s="6">
        <f t="shared" si="1522"/>
        <v>0</v>
      </c>
      <c r="Q818" s="6">
        <f t="shared" si="1522"/>
        <v>1036.7878940000001</v>
      </c>
      <c r="R818" s="6">
        <f t="shared" si="1522"/>
        <v>510.33600999999999</v>
      </c>
      <c r="S818" s="6">
        <f t="shared" si="1522"/>
        <v>112.81111799999999</v>
      </c>
      <c r="T818" s="6">
        <f t="shared" si="1522"/>
        <v>1450.42866</v>
      </c>
      <c r="U818" s="6">
        <f t="shared" si="1522"/>
        <v>478.10426200000001</v>
      </c>
      <c r="V818" s="6">
        <f t="shared" si="1522"/>
        <v>985.75429300000008</v>
      </c>
      <c r="W818" s="6">
        <f t="shared" si="1522"/>
        <v>1267.7820879999999</v>
      </c>
      <c r="X818" s="6">
        <f t="shared" si="1522"/>
        <v>1716.3405809999999</v>
      </c>
      <c r="Y818" s="6">
        <f t="shared" si="1522"/>
        <v>69.835453999999999</v>
      </c>
      <c r="Z818" s="6">
        <f t="shared" si="1522"/>
        <v>0</v>
      </c>
      <c r="AA818" s="6">
        <f t="shared" si="1522"/>
        <v>21.487832000000001</v>
      </c>
      <c r="AB818" s="6">
        <f t="shared" si="1522"/>
        <v>0</v>
      </c>
      <c r="AC818" s="67"/>
      <c r="AD818" s="55"/>
    </row>
    <row r="819" spans="1:30" s="52" customFormat="1">
      <c r="A819" s="96" t="s">
        <v>452</v>
      </c>
      <c r="B819" s="18">
        <v>322317.5</v>
      </c>
      <c r="C819" s="165">
        <f t="shared" si="1468"/>
        <v>26859.79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7"/>
      <c r="B820" s="12"/>
      <c r="C820" s="165"/>
      <c r="D820" s="6">
        <f t="shared" ref="D820" si="1523">$C819*D819</f>
        <v>0</v>
      </c>
      <c r="E820" s="6">
        <f t="shared" ref="E820" si="1524">$C819*E819</f>
        <v>26859.79</v>
      </c>
      <c r="F820" s="6">
        <f t="shared" ref="F820:O820" si="1525">$C819*F819</f>
        <v>0</v>
      </c>
      <c r="G820" s="6">
        <f t="shared" si="1525"/>
        <v>0</v>
      </c>
      <c r="H820" s="6">
        <f t="shared" si="1525"/>
        <v>0</v>
      </c>
      <c r="I820" s="6">
        <f t="shared" si="1525"/>
        <v>0</v>
      </c>
      <c r="J820" s="6">
        <f t="shared" si="1525"/>
        <v>0</v>
      </c>
      <c r="K820" s="6">
        <f t="shared" si="1525"/>
        <v>0</v>
      </c>
      <c r="L820" s="6">
        <f t="shared" si="1525"/>
        <v>0</v>
      </c>
      <c r="M820" s="6">
        <f t="shared" si="1525"/>
        <v>0</v>
      </c>
      <c r="N820" s="6">
        <f t="shared" si="1525"/>
        <v>0</v>
      </c>
      <c r="O820" s="6">
        <f t="shared" si="1525"/>
        <v>0</v>
      </c>
      <c r="P820" s="6">
        <f t="shared" ref="P820" si="1526">$C819*P819</f>
        <v>0</v>
      </c>
      <c r="Q820" s="6">
        <f t="shared" ref="Q820" si="1527">$C819*Q819</f>
        <v>0</v>
      </c>
      <c r="R820" s="6">
        <f t="shared" ref="R820:AB820" si="1528">$C819*R819</f>
        <v>0</v>
      </c>
      <c r="S820" s="6">
        <f t="shared" si="1528"/>
        <v>0</v>
      </c>
      <c r="T820" s="6">
        <f t="shared" si="1528"/>
        <v>0</v>
      </c>
      <c r="U820" s="6">
        <f t="shared" si="1528"/>
        <v>0</v>
      </c>
      <c r="V820" s="6">
        <f t="shared" si="1528"/>
        <v>0</v>
      </c>
      <c r="W820" s="6">
        <f t="shared" si="1528"/>
        <v>0</v>
      </c>
      <c r="X820" s="6">
        <f t="shared" si="1528"/>
        <v>0</v>
      </c>
      <c r="Y820" s="6">
        <f t="shared" si="1528"/>
        <v>0</v>
      </c>
      <c r="Z820" s="6">
        <f t="shared" si="1528"/>
        <v>0</v>
      </c>
      <c r="AA820" s="6">
        <f t="shared" si="1528"/>
        <v>0</v>
      </c>
      <c r="AB820" s="6">
        <f t="shared" si="1528"/>
        <v>0</v>
      </c>
      <c r="AC820" s="67"/>
      <c r="AD820" s="55"/>
    </row>
    <row r="821" spans="1:30" s="52" customFormat="1">
      <c r="A821" s="103" t="s">
        <v>297</v>
      </c>
      <c r="B821" s="29">
        <v>10083408</v>
      </c>
      <c r="C821" s="165">
        <f t="shared" si="1468"/>
        <v>840284</v>
      </c>
      <c r="D821" s="5"/>
      <c r="E821" s="5"/>
      <c r="F821" s="5">
        <v>1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7"/>
      <c r="AD821" s="55"/>
    </row>
    <row r="822" spans="1:30" s="52" customFormat="1">
      <c r="A822" s="102"/>
      <c r="B822" s="30"/>
      <c r="C822" s="165"/>
      <c r="D822" s="7">
        <f t="shared" ref="D822" si="1529">$C821*D821</f>
        <v>0</v>
      </c>
      <c r="E822" s="7">
        <f t="shared" ref="E822" si="1530">$C821*E821</f>
        <v>0</v>
      </c>
      <c r="F822" s="7">
        <f t="shared" ref="F822:AB822" si="1531">$C821*F821</f>
        <v>840284</v>
      </c>
      <c r="G822" s="7">
        <f t="shared" si="1531"/>
        <v>0</v>
      </c>
      <c r="H822" s="7">
        <f t="shared" si="1531"/>
        <v>0</v>
      </c>
      <c r="I822" s="7">
        <f t="shared" si="1531"/>
        <v>0</v>
      </c>
      <c r="J822" s="7">
        <f t="shared" si="1531"/>
        <v>0</v>
      </c>
      <c r="K822" s="7">
        <f t="shared" si="1531"/>
        <v>0</v>
      </c>
      <c r="L822" s="7">
        <f t="shared" si="1531"/>
        <v>0</v>
      </c>
      <c r="M822" s="7">
        <f t="shared" si="1531"/>
        <v>0</v>
      </c>
      <c r="N822" s="7">
        <f t="shared" si="1531"/>
        <v>0</v>
      </c>
      <c r="O822" s="7">
        <f t="shared" si="1531"/>
        <v>0</v>
      </c>
      <c r="P822" s="7">
        <f t="shared" si="1531"/>
        <v>0</v>
      </c>
      <c r="Q822" s="7">
        <f t="shared" si="1531"/>
        <v>0</v>
      </c>
      <c r="R822" s="7">
        <f t="shared" si="1531"/>
        <v>0</v>
      </c>
      <c r="S822" s="7">
        <f t="shared" si="1531"/>
        <v>0</v>
      </c>
      <c r="T822" s="7">
        <f t="shared" si="1531"/>
        <v>0</v>
      </c>
      <c r="U822" s="7">
        <f t="shared" si="1531"/>
        <v>0</v>
      </c>
      <c r="V822" s="7">
        <f t="shared" si="1531"/>
        <v>0</v>
      </c>
      <c r="W822" s="7">
        <f t="shared" si="1531"/>
        <v>0</v>
      </c>
      <c r="X822" s="7">
        <f t="shared" si="1531"/>
        <v>0</v>
      </c>
      <c r="Y822" s="7">
        <f t="shared" si="1531"/>
        <v>0</v>
      </c>
      <c r="Z822" s="7">
        <f t="shared" si="1531"/>
        <v>0</v>
      </c>
      <c r="AA822" s="7">
        <f t="shared" si="1531"/>
        <v>0</v>
      </c>
      <c r="AB822" s="7">
        <f t="shared" si="1531"/>
        <v>0</v>
      </c>
      <c r="AC822" s="67"/>
      <c r="AD822" s="55"/>
    </row>
    <row r="823" spans="1:30" s="52" customFormat="1">
      <c r="A823" s="103" t="s">
        <v>298</v>
      </c>
      <c r="B823" s="29">
        <v>3431384.5</v>
      </c>
      <c r="C823" s="165">
        <f t="shared" si="1468"/>
        <v>285948.71000000002</v>
      </c>
      <c r="D823" s="38">
        <v>1.6500000000000001E-2</v>
      </c>
      <c r="E823" s="38">
        <v>0.1368</v>
      </c>
      <c r="F823" s="38">
        <v>5.7599999999999998E-2</v>
      </c>
      <c r="G823" s="38">
        <v>8.0399999999999999E-2</v>
      </c>
      <c r="H823" s="38">
        <v>4.1099999999999998E-2</v>
      </c>
      <c r="I823" s="38">
        <v>0.13389999999999999</v>
      </c>
      <c r="J823" s="38">
        <v>2.12E-2</v>
      </c>
      <c r="K823" s="38">
        <v>3.2500000000000001E-2</v>
      </c>
      <c r="L823" s="38">
        <v>1.7100000000000001E-2</v>
      </c>
      <c r="M823" s="38">
        <v>2.5999999999999999E-2</v>
      </c>
      <c r="N823" s="38">
        <v>0.13320000000000001</v>
      </c>
      <c r="O823" s="38">
        <v>1.89E-2</v>
      </c>
      <c r="P823" s="38">
        <v>0</v>
      </c>
      <c r="Q823" s="38">
        <v>3.8600000000000002E-2</v>
      </c>
      <c r="R823" s="38">
        <v>1.9E-2</v>
      </c>
      <c r="S823" s="38">
        <v>4.1999999999999997E-3</v>
      </c>
      <c r="T823" s="38">
        <v>5.3999999999999999E-2</v>
      </c>
      <c r="U823" s="38">
        <v>1.78E-2</v>
      </c>
      <c r="V823" s="38">
        <v>3.6700000000000003E-2</v>
      </c>
      <c r="W823" s="38">
        <v>4.7199999999999999E-2</v>
      </c>
      <c r="X823" s="38">
        <v>6.3899999999999998E-2</v>
      </c>
      <c r="Y823" s="38">
        <v>2.5999999999999999E-3</v>
      </c>
      <c r="Z823" s="5">
        <v>0</v>
      </c>
      <c r="AA823" s="5">
        <v>8.0000000000000004E-4</v>
      </c>
      <c r="AB823" s="5">
        <v>0</v>
      </c>
      <c r="AC823" s="67"/>
      <c r="AD823" s="55"/>
    </row>
    <row r="824" spans="1:30" s="52" customFormat="1">
      <c r="A824" s="102"/>
      <c r="B824" s="30"/>
      <c r="C824" s="165"/>
      <c r="D824" s="7">
        <f t="shared" ref="D824" si="1532">$C823*D823</f>
        <v>4718.1537150000004</v>
      </c>
      <c r="E824" s="7">
        <f t="shared" ref="E824" si="1533">$C823*E823</f>
        <v>39117.783528000007</v>
      </c>
      <c r="F824" s="7">
        <f t="shared" ref="F824:AB824" si="1534">$C823*F823</f>
        <v>16470.645696</v>
      </c>
      <c r="G824" s="7">
        <f t="shared" si="1534"/>
        <v>22990.276284000003</v>
      </c>
      <c r="H824" s="7">
        <f t="shared" si="1534"/>
        <v>11752.491981000001</v>
      </c>
      <c r="I824" s="7">
        <f t="shared" si="1534"/>
        <v>38288.532269000003</v>
      </c>
      <c r="J824" s="7">
        <f t="shared" si="1534"/>
        <v>6062.1126520000007</v>
      </c>
      <c r="K824" s="7">
        <f t="shared" si="1534"/>
        <v>9293.3330750000005</v>
      </c>
      <c r="L824" s="7">
        <f t="shared" si="1534"/>
        <v>4889.7229410000009</v>
      </c>
      <c r="M824" s="7">
        <f t="shared" si="1534"/>
        <v>7434.6664600000004</v>
      </c>
      <c r="N824" s="7">
        <f t="shared" si="1534"/>
        <v>38088.36817200001</v>
      </c>
      <c r="O824" s="7">
        <f t="shared" si="1534"/>
        <v>5404.4306190000007</v>
      </c>
      <c r="P824" s="7">
        <f t="shared" si="1534"/>
        <v>0</v>
      </c>
      <c r="Q824" s="7">
        <f t="shared" si="1534"/>
        <v>11037.620206000001</v>
      </c>
      <c r="R824" s="7">
        <f t="shared" si="1534"/>
        <v>5433.02549</v>
      </c>
      <c r="S824" s="7">
        <f t="shared" si="1534"/>
        <v>1200.984582</v>
      </c>
      <c r="T824" s="7">
        <f t="shared" si="1534"/>
        <v>15441.23034</v>
      </c>
      <c r="U824" s="7">
        <f t="shared" si="1534"/>
        <v>5089.8870380000008</v>
      </c>
      <c r="V824" s="7">
        <f t="shared" si="1534"/>
        <v>10494.317657000001</v>
      </c>
      <c r="W824" s="7">
        <f t="shared" si="1534"/>
        <v>13496.779112</v>
      </c>
      <c r="X824" s="7">
        <f t="shared" si="1534"/>
        <v>18272.122568999999</v>
      </c>
      <c r="Y824" s="7">
        <f t="shared" si="1534"/>
        <v>743.46664599999997</v>
      </c>
      <c r="Z824" s="7">
        <f t="shared" si="1534"/>
        <v>0</v>
      </c>
      <c r="AA824" s="7">
        <f t="shared" si="1534"/>
        <v>228.75896800000004</v>
      </c>
      <c r="AB824" s="7">
        <f t="shared" si="1534"/>
        <v>0</v>
      </c>
      <c r="AC824" s="67"/>
      <c r="AD824" s="55"/>
    </row>
    <row r="825" spans="1:30" s="52" customFormat="1">
      <c r="A825" s="103" t="s">
        <v>303</v>
      </c>
      <c r="B825" s="29">
        <v>3431384.5</v>
      </c>
      <c r="C825" s="165">
        <f t="shared" si="1468"/>
        <v>285948.71000000002</v>
      </c>
      <c r="D825" s="5"/>
      <c r="E825" s="5">
        <v>2.8E-3</v>
      </c>
      <c r="F825" s="5">
        <v>0</v>
      </c>
      <c r="G825" s="5">
        <v>1.8E-3</v>
      </c>
      <c r="H825" s="5">
        <v>0.43009999999999998</v>
      </c>
      <c r="I825" s="5"/>
      <c r="J825" s="5">
        <v>6.9999999999999999E-4</v>
      </c>
      <c r="K825" s="5">
        <v>1.6999999999999999E-3</v>
      </c>
      <c r="L825" s="5"/>
      <c r="M825" s="5"/>
      <c r="N825" s="5">
        <v>0</v>
      </c>
      <c r="O825" s="5">
        <v>1E-3</v>
      </c>
      <c r="P825" s="5"/>
      <c r="Q825" s="5"/>
      <c r="R825" s="5"/>
      <c r="S825" s="5"/>
      <c r="T825" s="5"/>
      <c r="U825" s="5"/>
      <c r="V825" s="5">
        <v>0.56189999999999996</v>
      </c>
      <c r="W825" s="5"/>
      <c r="X825" s="5"/>
      <c r="Y825" s="5"/>
      <c r="Z825" s="5"/>
      <c r="AA825" s="5"/>
      <c r="AB825" s="5"/>
      <c r="AC825" s="67"/>
      <c r="AD825" s="55"/>
    </row>
    <row r="826" spans="1:30" s="52" customFormat="1">
      <c r="A826" s="102"/>
      <c r="B826" s="30"/>
      <c r="C826" s="165"/>
      <c r="D826" s="7">
        <f>$C825*D825</f>
        <v>0</v>
      </c>
      <c r="E826" s="7">
        <f>$C825*E825</f>
        <v>800.65638800000011</v>
      </c>
      <c r="F826" s="7">
        <f t="shared" ref="F826" si="1535">$C825*F825</f>
        <v>0</v>
      </c>
      <c r="G826" s="7">
        <f t="shared" ref="G826" si="1536">$C825*G825</f>
        <v>514.70767799999999</v>
      </c>
      <c r="H826" s="7">
        <f t="shared" ref="H826:AB826" si="1537">$C825*H825</f>
        <v>122986.540171</v>
      </c>
      <c r="I826" s="7">
        <f t="shared" si="1537"/>
        <v>0</v>
      </c>
      <c r="J826" s="7">
        <f t="shared" si="1537"/>
        <v>200.16409700000003</v>
      </c>
      <c r="K826" s="7">
        <f t="shared" si="1537"/>
        <v>486.11280700000003</v>
      </c>
      <c r="L826" s="7">
        <f t="shared" si="1537"/>
        <v>0</v>
      </c>
      <c r="M826" s="7">
        <f t="shared" si="1537"/>
        <v>0</v>
      </c>
      <c r="N826" s="7">
        <f t="shared" si="1537"/>
        <v>0</v>
      </c>
      <c r="O826" s="7">
        <f t="shared" si="1537"/>
        <v>285.94871000000001</v>
      </c>
      <c r="P826" s="7">
        <f t="shared" si="1537"/>
        <v>0</v>
      </c>
      <c r="Q826" s="7">
        <f t="shared" si="1537"/>
        <v>0</v>
      </c>
      <c r="R826" s="7">
        <f t="shared" si="1537"/>
        <v>0</v>
      </c>
      <c r="S826" s="7">
        <f t="shared" si="1537"/>
        <v>0</v>
      </c>
      <c r="T826" s="7">
        <f t="shared" si="1537"/>
        <v>0</v>
      </c>
      <c r="U826" s="7">
        <f t="shared" si="1537"/>
        <v>0</v>
      </c>
      <c r="V826" s="7">
        <f t="shared" si="1537"/>
        <v>160674.58014899999</v>
      </c>
      <c r="W826" s="7">
        <f t="shared" si="1537"/>
        <v>0</v>
      </c>
      <c r="X826" s="7">
        <f t="shared" si="1537"/>
        <v>0</v>
      </c>
      <c r="Y826" s="7">
        <f t="shared" si="1537"/>
        <v>0</v>
      </c>
      <c r="Z826" s="7">
        <f t="shared" si="1537"/>
        <v>0</v>
      </c>
      <c r="AA826" s="7">
        <f t="shared" si="1537"/>
        <v>0</v>
      </c>
      <c r="AB826" s="7">
        <f t="shared" si="1537"/>
        <v>0</v>
      </c>
      <c r="AC826" s="67"/>
      <c r="AD826" s="55"/>
    </row>
    <row r="827" spans="1:30" s="52" customFormat="1">
      <c r="A827" s="103" t="s">
        <v>299</v>
      </c>
      <c r="B827" s="29">
        <v>6631516</v>
      </c>
      <c r="C827" s="165">
        <f t="shared" si="1468"/>
        <v>552626.32999999996</v>
      </c>
      <c r="D827" s="40"/>
      <c r="E827" s="40">
        <v>0.93610000000000004</v>
      </c>
      <c r="F827" s="40"/>
      <c r="G827" s="40">
        <v>2.9899999999999999E-2</v>
      </c>
      <c r="H827" s="40"/>
      <c r="I827" s="40">
        <v>2.07E-2</v>
      </c>
      <c r="J827" s="40"/>
      <c r="K827" s="40"/>
      <c r="L827" s="40"/>
      <c r="M827" s="40"/>
      <c r="N827" s="40"/>
      <c r="O827" s="40"/>
      <c r="P827" s="40">
        <v>2.9999999999999997E-4</v>
      </c>
      <c r="Q827" s="40"/>
      <c r="R827" s="40"/>
      <c r="S827" s="40"/>
      <c r="T827" s="40"/>
      <c r="U827" s="40">
        <v>3.0999999999999999E-3</v>
      </c>
      <c r="V827" s="40"/>
      <c r="W827" s="40"/>
      <c r="X827" s="40">
        <v>9.1999999999999998E-3</v>
      </c>
      <c r="Y827" s="40">
        <v>4.0000000000000002E-4</v>
      </c>
      <c r="Z827" s="40">
        <v>2.9999999999999997E-4</v>
      </c>
      <c r="AA827" s="40">
        <v>0</v>
      </c>
      <c r="AB827" s="40">
        <v>0</v>
      </c>
      <c r="AC827" s="67"/>
      <c r="AD827" s="55"/>
    </row>
    <row r="828" spans="1:30" s="52" customFormat="1">
      <c r="A828" s="102"/>
      <c r="B828" s="30"/>
      <c r="C828" s="165"/>
      <c r="D828" s="146">
        <f t="shared" ref="D828" si="1538">$C827*D827</f>
        <v>0</v>
      </c>
      <c r="E828" s="146">
        <f t="shared" ref="E828" si="1539">$C827*E827</f>
        <v>517313.50751299999</v>
      </c>
      <c r="F828" s="146">
        <f t="shared" ref="F828:AB828" si="1540">$C827*F827</f>
        <v>0</v>
      </c>
      <c r="G828" s="146">
        <f t="shared" si="1540"/>
        <v>16523.527266999998</v>
      </c>
      <c r="H828" s="146">
        <f t="shared" si="1540"/>
        <v>0</v>
      </c>
      <c r="I828" s="146">
        <f t="shared" si="1540"/>
        <v>11439.365030999999</v>
      </c>
      <c r="J828" s="146">
        <f t="shared" si="1540"/>
        <v>0</v>
      </c>
      <c r="K828" s="146">
        <f t="shared" si="1540"/>
        <v>0</v>
      </c>
      <c r="L828" s="146">
        <f t="shared" si="1540"/>
        <v>0</v>
      </c>
      <c r="M828" s="146">
        <f t="shared" si="1540"/>
        <v>0</v>
      </c>
      <c r="N828" s="146">
        <f t="shared" si="1540"/>
        <v>0</v>
      </c>
      <c r="O828" s="146">
        <f t="shared" si="1540"/>
        <v>0</v>
      </c>
      <c r="P828" s="146">
        <f t="shared" si="1540"/>
        <v>165.78789899999998</v>
      </c>
      <c r="Q828" s="146">
        <f t="shared" si="1540"/>
        <v>0</v>
      </c>
      <c r="R828" s="146">
        <f t="shared" si="1540"/>
        <v>0</v>
      </c>
      <c r="S828" s="146">
        <f t="shared" si="1540"/>
        <v>0</v>
      </c>
      <c r="T828" s="146">
        <f t="shared" si="1540"/>
        <v>0</v>
      </c>
      <c r="U828" s="146">
        <f t="shared" si="1540"/>
        <v>1713.1416229999998</v>
      </c>
      <c r="V828" s="146">
        <f t="shared" si="1540"/>
        <v>0</v>
      </c>
      <c r="W828" s="146">
        <f t="shared" si="1540"/>
        <v>0</v>
      </c>
      <c r="X828" s="146">
        <f t="shared" si="1540"/>
        <v>5084.1622359999992</v>
      </c>
      <c r="Y828" s="146">
        <f t="shared" si="1540"/>
        <v>221.050532</v>
      </c>
      <c r="Z828" s="146">
        <f t="shared" si="1540"/>
        <v>165.78789899999998</v>
      </c>
      <c r="AA828" s="146">
        <f t="shared" si="1540"/>
        <v>0</v>
      </c>
      <c r="AB828" s="146">
        <f t="shared" si="1540"/>
        <v>0</v>
      </c>
      <c r="AC828" s="67"/>
      <c r="AD828" s="55"/>
    </row>
    <row r="829" spans="1:30" s="52" customFormat="1">
      <c r="A829" s="96" t="s">
        <v>300</v>
      </c>
      <c r="B829" s="29">
        <v>3201903.5</v>
      </c>
      <c r="C829" s="165">
        <f t="shared" si="1468"/>
        <v>266825.28999999998</v>
      </c>
      <c r="D829" s="38">
        <v>1.6500000000000001E-2</v>
      </c>
      <c r="E829" s="38">
        <v>0.1368</v>
      </c>
      <c r="F829" s="38">
        <v>5.7599999999999998E-2</v>
      </c>
      <c r="G829" s="38">
        <v>8.0399999999999999E-2</v>
      </c>
      <c r="H829" s="38">
        <v>4.1099999999999998E-2</v>
      </c>
      <c r="I829" s="38">
        <v>0.13389999999999999</v>
      </c>
      <c r="J829" s="38">
        <v>2.12E-2</v>
      </c>
      <c r="K829" s="38">
        <v>3.2500000000000001E-2</v>
      </c>
      <c r="L829" s="38">
        <v>1.7100000000000001E-2</v>
      </c>
      <c r="M829" s="38">
        <v>2.5999999999999999E-2</v>
      </c>
      <c r="N829" s="38">
        <v>0.13320000000000001</v>
      </c>
      <c r="O829" s="38">
        <v>1.89E-2</v>
      </c>
      <c r="P829" s="38">
        <v>0</v>
      </c>
      <c r="Q829" s="38">
        <v>3.8600000000000002E-2</v>
      </c>
      <c r="R829" s="38">
        <v>1.9E-2</v>
      </c>
      <c r="S829" s="38">
        <v>4.1999999999999997E-3</v>
      </c>
      <c r="T829" s="38">
        <v>5.3999999999999999E-2</v>
      </c>
      <c r="U829" s="38">
        <v>1.78E-2</v>
      </c>
      <c r="V829" s="38">
        <v>3.6700000000000003E-2</v>
      </c>
      <c r="W829" s="38">
        <v>4.7199999999999999E-2</v>
      </c>
      <c r="X829" s="38">
        <v>6.3899999999999998E-2</v>
      </c>
      <c r="Y829" s="38">
        <v>2.5999999999999999E-3</v>
      </c>
      <c r="Z829" s="5">
        <v>0</v>
      </c>
      <c r="AA829" s="5">
        <v>8.0000000000000004E-4</v>
      </c>
      <c r="AB829" s="5">
        <v>0</v>
      </c>
      <c r="AC829" s="67"/>
      <c r="AD829" s="55"/>
    </row>
    <row r="830" spans="1:30" s="52" customFormat="1">
      <c r="A830" s="97"/>
      <c r="B830" s="30"/>
      <c r="C830" s="165"/>
      <c r="D830" s="6">
        <f t="shared" ref="D830" si="1541">$C829*D829</f>
        <v>4402.6172850000003</v>
      </c>
      <c r="E830" s="6">
        <f t="shared" ref="E830" si="1542">$C829*E829</f>
        <v>36501.699671999995</v>
      </c>
      <c r="F830" s="6">
        <f t="shared" ref="F830:AB830" si="1543">$C829*F829</f>
        <v>15369.136703999999</v>
      </c>
      <c r="G830" s="6">
        <f t="shared" si="1543"/>
        <v>21452.753315999998</v>
      </c>
      <c r="H830" s="6">
        <f t="shared" si="1543"/>
        <v>10966.519418999998</v>
      </c>
      <c r="I830" s="6">
        <f t="shared" si="1543"/>
        <v>35727.906330999998</v>
      </c>
      <c r="J830" s="6">
        <f t="shared" si="1543"/>
        <v>5656.696148</v>
      </c>
      <c r="K830" s="6">
        <f t="shared" si="1543"/>
        <v>8671.8219250000002</v>
      </c>
      <c r="L830" s="6">
        <f t="shared" si="1543"/>
        <v>4562.7124589999994</v>
      </c>
      <c r="M830" s="6">
        <f t="shared" si="1543"/>
        <v>6937.4575399999994</v>
      </c>
      <c r="N830" s="6">
        <f t="shared" si="1543"/>
        <v>35541.128627999999</v>
      </c>
      <c r="O830" s="6">
        <f t="shared" si="1543"/>
        <v>5042.9979809999995</v>
      </c>
      <c r="P830" s="6">
        <f t="shared" si="1543"/>
        <v>0</v>
      </c>
      <c r="Q830" s="6">
        <f t="shared" si="1543"/>
        <v>10299.456194</v>
      </c>
      <c r="R830" s="6">
        <f t="shared" si="1543"/>
        <v>5069.6805099999992</v>
      </c>
      <c r="S830" s="6">
        <f t="shared" si="1543"/>
        <v>1120.6662179999998</v>
      </c>
      <c r="T830" s="6">
        <f t="shared" si="1543"/>
        <v>14408.565659999998</v>
      </c>
      <c r="U830" s="6">
        <f t="shared" si="1543"/>
        <v>4749.4901619999991</v>
      </c>
      <c r="V830" s="6">
        <f t="shared" si="1543"/>
        <v>9792.4881430000005</v>
      </c>
      <c r="W830" s="6">
        <f t="shared" si="1543"/>
        <v>12594.153687999999</v>
      </c>
      <c r="X830" s="6">
        <f t="shared" si="1543"/>
        <v>17050.136030999998</v>
      </c>
      <c r="Y830" s="6">
        <f t="shared" si="1543"/>
        <v>693.74575399999992</v>
      </c>
      <c r="Z830" s="6">
        <f t="shared" si="1543"/>
        <v>0</v>
      </c>
      <c r="AA830" s="6">
        <f t="shared" si="1543"/>
        <v>213.46023199999999</v>
      </c>
      <c r="AB830" s="6">
        <f t="shared" si="1543"/>
        <v>0</v>
      </c>
      <c r="AC830" s="67"/>
      <c r="AD830" s="55"/>
    </row>
    <row r="831" spans="1:30" s="52" customFormat="1">
      <c r="A831" s="96" t="s">
        <v>453</v>
      </c>
      <c r="B831" s="18">
        <v>3201903.5</v>
      </c>
      <c r="C831" s="165">
        <f t="shared" si="1468"/>
        <v>266825.28999999998</v>
      </c>
      <c r="D831" s="5"/>
      <c r="E831" s="5">
        <v>0.74350000000000005</v>
      </c>
      <c r="F831" s="5"/>
      <c r="G831" s="5"/>
      <c r="H831" s="5"/>
      <c r="I831" s="5"/>
      <c r="J831" s="5">
        <v>0.10639999999999999</v>
      </c>
      <c r="K831" s="5">
        <v>0.14680000000000001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>
        <v>3.3E-3</v>
      </c>
      <c r="Z831" s="5"/>
      <c r="AA831" s="5"/>
      <c r="AB831" s="5"/>
      <c r="AC831" s="67"/>
      <c r="AD831" s="55"/>
    </row>
    <row r="832" spans="1:30" s="52" customFormat="1">
      <c r="A832" s="97"/>
      <c r="B832" s="12"/>
      <c r="C832" s="165"/>
      <c r="D832" s="6">
        <f t="shared" ref="D832" si="1544">$C831*D831</f>
        <v>0</v>
      </c>
      <c r="E832" s="6">
        <f t="shared" ref="E832" si="1545">$C831*E831</f>
        <v>198384.60311500001</v>
      </c>
      <c r="F832" s="6">
        <f t="shared" ref="F832:O832" si="1546">$C831*F831</f>
        <v>0</v>
      </c>
      <c r="G832" s="6">
        <f t="shared" si="1546"/>
        <v>0</v>
      </c>
      <c r="H832" s="6">
        <f t="shared" si="1546"/>
        <v>0</v>
      </c>
      <c r="I832" s="6">
        <f t="shared" si="1546"/>
        <v>0</v>
      </c>
      <c r="J832" s="6">
        <f t="shared" si="1546"/>
        <v>28390.210855999998</v>
      </c>
      <c r="K832" s="6">
        <f t="shared" si="1546"/>
        <v>39169.952572000002</v>
      </c>
      <c r="L832" s="6">
        <f t="shared" si="1546"/>
        <v>0</v>
      </c>
      <c r="M832" s="6">
        <f t="shared" si="1546"/>
        <v>0</v>
      </c>
      <c r="N832" s="6">
        <f t="shared" si="1546"/>
        <v>0</v>
      </c>
      <c r="O832" s="6">
        <f t="shared" si="1546"/>
        <v>0</v>
      </c>
      <c r="P832" s="6">
        <f t="shared" ref="P832" si="1547">$C831*P831</f>
        <v>0</v>
      </c>
      <c r="Q832" s="6">
        <f t="shared" ref="Q832" si="1548">$C831*Q831</f>
        <v>0</v>
      </c>
      <c r="R832" s="6">
        <f t="shared" ref="R832:AB832" si="1549">$C831*R831</f>
        <v>0</v>
      </c>
      <c r="S832" s="6">
        <f t="shared" si="1549"/>
        <v>0</v>
      </c>
      <c r="T832" s="6">
        <f t="shared" si="1549"/>
        <v>0</v>
      </c>
      <c r="U832" s="6">
        <f t="shared" si="1549"/>
        <v>0</v>
      </c>
      <c r="V832" s="6">
        <f t="shared" si="1549"/>
        <v>0</v>
      </c>
      <c r="W832" s="6">
        <f t="shared" si="1549"/>
        <v>0</v>
      </c>
      <c r="X832" s="6">
        <f t="shared" si="1549"/>
        <v>0</v>
      </c>
      <c r="Y832" s="6">
        <f t="shared" si="1549"/>
        <v>880.52345699999989</v>
      </c>
      <c r="Z832" s="6">
        <f t="shared" si="1549"/>
        <v>0</v>
      </c>
      <c r="AA832" s="6">
        <f t="shared" si="1549"/>
        <v>0</v>
      </c>
      <c r="AB832" s="6">
        <f t="shared" si="1549"/>
        <v>0</v>
      </c>
      <c r="AC832" s="67"/>
      <c r="AD832" s="55"/>
    </row>
    <row r="833" spans="1:30" s="52" customFormat="1">
      <c r="A833" s="103" t="s">
        <v>301</v>
      </c>
      <c r="B833" s="29">
        <v>5840710</v>
      </c>
      <c r="C833" s="165">
        <f t="shared" si="1468"/>
        <v>486725.83</v>
      </c>
      <c r="D833" s="40">
        <v>4.1000000000000003E-3</v>
      </c>
      <c r="E833" s="40">
        <v>0.87219999999999998</v>
      </c>
      <c r="F833" s="40"/>
      <c r="G833" s="40"/>
      <c r="H833" s="40">
        <v>1.03E-2</v>
      </c>
      <c r="I833" s="40">
        <v>3.3799999999999997E-2</v>
      </c>
      <c r="J833" s="40">
        <v>1.23E-2</v>
      </c>
      <c r="K833" s="40"/>
      <c r="L833" s="40">
        <v>1.46E-2</v>
      </c>
      <c r="M833" s="40">
        <v>5.4000000000000003E-3</v>
      </c>
      <c r="N833" s="40"/>
      <c r="O833" s="40"/>
      <c r="P833" s="40">
        <v>4.0000000000000002E-4</v>
      </c>
      <c r="Q833" s="40">
        <v>8.9999999999999993E-3</v>
      </c>
      <c r="R833" s="40"/>
      <c r="S833" s="40">
        <v>8.9999999999999998E-4</v>
      </c>
      <c r="T833" s="40">
        <v>1.18E-2</v>
      </c>
      <c r="U833" s="40"/>
      <c r="V833" s="40">
        <v>9.4000000000000004E-3</v>
      </c>
      <c r="W833" s="40"/>
      <c r="X833" s="40">
        <v>1.4800000000000001E-2</v>
      </c>
      <c r="Y833" s="40">
        <v>5.9999999999999995E-4</v>
      </c>
      <c r="Z833" s="40">
        <v>4.0000000000000002E-4</v>
      </c>
      <c r="AA833" s="40">
        <v>0</v>
      </c>
      <c r="AB833" s="40">
        <v>0</v>
      </c>
      <c r="AC833" s="67"/>
      <c r="AD833" s="55"/>
    </row>
    <row r="834" spans="1:30" s="52" customFormat="1">
      <c r="A834" s="102"/>
      <c r="B834" s="30"/>
      <c r="C834" s="165"/>
      <c r="D834" s="146">
        <f t="shared" ref="D834" si="1550">$C833*D833</f>
        <v>1995.5759030000002</v>
      </c>
      <c r="E834" s="146">
        <f t="shared" ref="E834" si="1551">$C833*E833</f>
        <v>424522.26892599999</v>
      </c>
      <c r="F834" s="146">
        <f t="shared" ref="F834:AB834" si="1552">$C833*F833</f>
        <v>0</v>
      </c>
      <c r="G834" s="146">
        <f t="shared" si="1552"/>
        <v>0</v>
      </c>
      <c r="H834" s="146">
        <f t="shared" si="1552"/>
        <v>5013.2760490000001</v>
      </c>
      <c r="I834" s="146">
        <f t="shared" si="1552"/>
        <v>16451.333053999999</v>
      </c>
      <c r="J834" s="146">
        <f t="shared" si="1552"/>
        <v>5986.7277090000007</v>
      </c>
      <c r="K834" s="146">
        <f t="shared" si="1552"/>
        <v>0</v>
      </c>
      <c r="L834" s="146">
        <f t="shared" si="1552"/>
        <v>7106.197118</v>
      </c>
      <c r="M834" s="146">
        <f t="shared" si="1552"/>
        <v>2628.3194820000003</v>
      </c>
      <c r="N834" s="146">
        <f t="shared" si="1552"/>
        <v>0</v>
      </c>
      <c r="O834" s="146">
        <f t="shared" si="1552"/>
        <v>0</v>
      </c>
      <c r="P834" s="146">
        <f t="shared" si="1552"/>
        <v>194.69033200000001</v>
      </c>
      <c r="Q834" s="146">
        <f t="shared" si="1552"/>
        <v>4380.5324700000001</v>
      </c>
      <c r="R834" s="146">
        <f t="shared" si="1552"/>
        <v>0</v>
      </c>
      <c r="S834" s="146">
        <f t="shared" si="1552"/>
        <v>438.053247</v>
      </c>
      <c r="T834" s="146">
        <f t="shared" si="1552"/>
        <v>5743.3647940000001</v>
      </c>
      <c r="U834" s="146">
        <f t="shared" si="1552"/>
        <v>0</v>
      </c>
      <c r="V834" s="146">
        <f t="shared" si="1552"/>
        <v>4575.2228020000002</v>
      </c>
      <c r="W834" s="146">
        <f t="shared" si="1552"/>
        <v>0</v>
      </c>
      <c r="X834" s="146">
        <f t="shared" si="1552"/>
        <v>7203.5422840000001</v>
      </c>
      <c r="Y834" s="146">
        <f t="shared" si="1552"/>
        <v>292.03549799999996</v>
      </c>
      <c r="Z834" s="146">
        <f t="shared" si="1552"/>
        <v>194.69033200000001</v>
      </c>
      <c r="AA834" s="146">
        <f t="shared" si="1552"/>
        <v>0</v>
      </c>
      <c r="AB834" s="146">
        <f t="shared" si="1552"/>
        <v>0</v>
      </c>
      <c r="AC834" s="67"/>
      <c r="AD834" s="55"/>
    </row>
    <row r="835" spans="1:30" s="52" customFormat="1">
      <c r="A835" s="103" t="s">
        <v>309</v>
      </c>
      <c r="B835" s="29">
        <v>30080</v>
      </c>
      <c r="C835" s="165">
        <f t="shared" si="1468"/>
        <v>2506.67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10">
        <v>0.753</v>
      </c>
      <c r="O835" s="33"/>
      <c r="P835" s="33"/>
      <c r="Q835" s="33"/>
      <c r="R835" s="33"/>
      <c r="S835" s="33"/>
      <c r="T835" s="33"/>
      <c r="U835" s="33"/>
      <c r="V835" s="10">
        <v>0.247</v>
      </c>
      <c r="W835" s="33"/>
      <c r="X835" s="33"/>
      <c r="Y835" s="33"/>
      <c r="Z835" s="33"/>
      <c r="AA835" s="33"/>
      <c r="AB835" s="33"/>
      <c r="AC835" s="67"/>
      <c r="AD835" s="55"/>
    </row>
    <row r="836" spans="1:30" s="52" customFormat="1">
      <c r="A836" s="102"/>
      <c r="B836" s="30"/>
      <c r="C836" s="165"/>
      <c r="D836" s="7">
        <f t="shared" ref="D836" si="1553">$C835*D835</f>
        <v>0</v>
      </c>
      <c r="E836" s="7">
        <f t="shared" ref="E836" si="1554">$C835*E835</f>
        <v>0</v>
      </c>
      <c r="F836" s="7">
        <f t="shared" ref="F836:AB836" si="1555">$C835*F835</f>
        <v>0</v>
      </c>
      <c r="G836" s="7">
        <f t="shared" si="1555"/>
        <v>0</v>
      </c>
      <c r="H836" s="7">
        <f t="shared" si="1555"/>
        <v>0</v>
      </c>
      <c r="I836" s="7">
        <f t="shared" si="1555"/>
        <v>0</v>
      </c>
      <c r="J836" s="7">
        <f t="shared" si="1555"/>
        <v>0</v>
      </c>
      <c r="K836" s="7">
        <f t="shared" si="1555"/>
        <v>0</v>
      </c>
      <c r="L836" s="7">
        <f t="shared" si="1555"/>
        <v>0</v>
      </c>
      <c r="M836" s="7">
        <f t="shared" si="1555"/>
        <v>0</v>
      </c>
      <c r="N836" s="7">
        <f t="shared" si="1555"/>
        <v>1887.52251</v>
      </c>
      <c r="O836" s="7">
        <f t="shared" si="1555"/>
        <v>0</v>
      </c>
      <c r="P836" s="7">
        <f t="shared" si="1555"/>
        <v>0</v>
      </c>
      <c r="Q836" s="7">
        <f t="shared" si="1555"/>
        <v>0</v>
      </c>
      <c r="R836" s="7">
        <f t="shared" si="1555"/>
        <v>0</v>
      </c>
      <c r="S836" s="7">
        <f t="shared" si="1555"/>
        <v>0</v>
      </c>
      <c r="T836" s="7">
        <f t="shared" si="1555"/>
        <v>0</v>
      </c>
      <c r="U836" s="7">
        <f t="shared" si="1555"/>
        <v>0</v>
      </c>
      <c r="V836" s="7">
        <f t="shared" si="1555"/>
        <v>619.14749000000006</v>
      </c>
      <c r="W836" s="7">
        <f t="shared" si="1555"/>
        <v>0</v>
      </c>
      <c r="X836" s="7">
        <f t="shared" si="1555"/>
        <v>0</v>
      </c>
      <c r="Y836" s="7">
        <f t="shared" si="1555"/>
        <v>0</v>
      </c>
      <c r="Z836" s="7">
        <f t="shared" si="1555"/>
        <v>0</v>
      </c>
      <c r="AA836" s="7">
        <f t="shared" si="1555"/>
        <v>0</v>
      </c>
      <c r="AB836" s="7">
        <f t="shared" si="1555"/>
        <v>0</v>
      </c>
      <c r="AC836" s="67"/>
      <c r="AD836" s="55"/>
    </row>
    <row r="837" spans="1:30" s="52" customFormat="1">
      <c r="A837" s="96" t="s">
        <v>310</v>
      </c>
      <c r="B837" s="29">
        <v>4206175</v>
      </c>
      <c r="C837" s="165">
        <f t="shared" si="1468"/>
        <v>350514.58</v>
      </c>
      <c r="D837" s="38">
        <v>7.1000000000000004E-3</v>
      </c>
      <c r="E837" s="38">
        <v>0.75060000000000004</v>
      </c>
      <c r="F837" s="38">
        <v>1.2500000000000001E-2</v>
      </c>
      <c r="G837" s="38"/>
      <c r="H837" s="38">
        <v>1.8100000000000002E-2</v>
      </c>
      <c r="I837" s="38">
        <v>5.91E-2</v>
      </c>
      <c r="J837" s="38">
        <v>8.6E-3</v>
      </c>
      <c r="K837" s="38"/>
      <c r="L837" s="38">
        <v>1.23E-2</v>
      </c>
      <c r="M837" s="38">
        <v>9.4999999999999998E-3</v>
      </c>
      <c r="N837" s="38">
        <v>3.8899999999999997E-2</v>
      </c>
      <c r="O837" s="38"/>
      <c r="P837" s="38">
        <v>6.9999999999999999E-4</v>
      </c>
      <c r="Q837" s="38">
        <v>1.5800000000000002E-2</v>
      </c>
      <c r="R837" s="38"/>
      <c r="S837" s="38">
        <v>1.5E-3</v>
      </c>
      <c r="T837" s="38">
        <v>2.0799999999999999E-2</v>
      </c>
      <c r="U837" s="38"/>
      <c r="V837" s="38">
        <v>1.66E-2</v>
      </c>
      <c r="W837" s="38"/>
      <c r="X837" s="38">
        <v>2.6200000000000001E-2</v>
      </c>
      <c r="Y837" s="38">
        <v>1E-3</v>
      </c>
      <c r="Z837" s="40">
        <v>6.9999999999999999E-4</v>
      </c>
      <c r="AA837" s="40">
        <v>0</v>
      </c>
      <c r="AB837" s="40">
        <v>0</v>
      </c>
      <c r="AC837" s="67"/>
      <c r="AD837" s="55"/>
    </row>
    <row r="838" spans="1:30" s="52" customFormat="1">
      <c r="A838" s="97"/>
      <c r="B838" s="30"/>
      <c r="C838" s="165"/>
      <c r="D838" s="39">
        <f t="shared" ref="D838" si="1556">$C837*D837</f>
        <v>2488.6535180000001</v>
      </c>
      <c r="E838" s="39">
        <f t="shared" ref="E838" si="1557">$C837*E837</f>
        <v>263096.24374800001</v>
      </c>
      <c r="F838" s="39">
        <f t="shared" ref="F838:AB838" si="1558">$C837*F837</f>
        <v>4381.4322500000007</v>
      </c>
      <c r="G838" s="39">
        <f t="shared" si="1558"/>
        <v>0</v>
      </c>
      <c r="H838" s="39">
        <f t="shared" si="1558"/>
        <v>6344.3138980000012</v>
      </c>
      <c r="I838" s="39">
        <f t="shared" si="1558"/>
        <v>20715.411678</v>
      </c>
      <c r="J838" s="39">
        <f t="shared" si="1558"/>
        <v>3014.4253880000001</v>
      </c>
      <c r="K838" s="39">
        <f t="shared" si="1558"/>
        <v>0</v>
      </c>
      <c r="L838" s="39">
        <f t="shared" si="1558"/>
        <v>4311.329334</v>
      </c>
      <c r="M838" s="39">
        <f t="shared" si="1558"/>
        <v>3329.8885100000002</v>
      </c>
      <c r="N838" s="39">
        <f t="shared" si="1558"/>
        <v>13635.017162</v>
      </c>
      <c r="O838" s="39">
        <f t="shared" si="1558"/>
        <v>0</v>
      </c>
      <c r="P838" s="39">
        <f t="shared" si="1558"/>
        <v>245.36020600000001</v>
      </c>
      <c r="Q838" s="39">
        <f t="shared" si="1558"/>
        <v>5538.1303640000006</v>
      </c>
      <c r="R838" s="39">
        <f t="shared" si="1558"/>
        <v>0</v>
      </c>
      <c r="S838" s="39">
        <f t="shared" si="1558"/>
        <v>525.77187000000004</v>
      </c>
      <c r="T838" s="39">
        <f t="shared" si="1558"/>
        <v>7290.7032639999998</v>
      </c>
      <c r="U838" s="39">
        <f t="shared" si="1558"/>
        <v>0</v>
      </c>
      <c r="V838" s="39">
        <f t="shared" si="1558"/>
        <v>5818.5420280000008</v>
      </c>
      <c r="W838" s="39">
        <f t="shared" si="1558"/>
        <v>0</v>
      </c>
      <c r="X838" s="39">
        <f t="shared" si="1558"/>
        <v>9183.4819960000004</v>
      </c>
      <c r="Y838" s="39">
        <f t="shared" si="1558"/>
        <v>350.51458000000002</v>
      </c>
      <c r="Z838" s="39">
        <f t="shared" si="1558"/>
        <v>245.36020600000001</v>
      </c>
      <c r="AA838" s="39">
        <f t="shared" si="1558"/>
        <v>0</v>
      </c>
      <c r="AB838" s="39">
        <f t="shared" si="1558"/>
        <v>0</v>
      </c>
      <c r="AC838" s="67"/>
      <c r="AD838" s="55"/>
    </row>
    <row r="839" spans="1:30" s="52" customFormat="1">
      <c r="A839" s="103" t="s">
        <v>311</v>
      </c>
      <c r="B839" s="29">
        <v>807932.5</v>
      </c>
      <c r="C839" s="165">
        <f t="shared" si="1468"/>
        <v>67327.710000000006</v>
      </c>
      <c r="D839" s="38">
        <v>1.6500000000000001E-2</v>
      </c>
      <c r="E839" s="38">
        <v>0.1368</v>
      </c>
      <c r="F839" s="38">
        <v>5.7599999999999998E-2</v>
      </c>
      <c r="G839" s="38">
        <v>8.0399999999999999E-2</v>
      </c>
      <c r="H839" s="38">
        <v>4.1099999999999998E-2</v>
      </c>
      <c r="I839" s="38">
        <v>0.13389999999999999</v>
      </c>
      <c r="J839" s="38">
        <v>2.12E-2</v>
      </c>
      <c r="K839" s="38">
        <v>3.2500000000000001E-2</v>
      </c>
      <c r="L839" s="38">
        <v>1.7100000000000001E-2</v>
      </c>
      <c r="M839" s="38">
        <v>2.5999999999999999E-2</v>
      </c>
      <c r="N839" s="38">
        <v>0.13320000000000001</v>
      </c>
      <c r="O839" s="38">
        <v>1.89E-2</v>
      </c>
      <c r="P839" s="38">
        <v>0</v>
      </c>
      <c r="Q839" s="38">
        <v>3.8600000000000002E-2</v>
      </c>
      <c r="R839" s="38">
        <v>1.9E-2</v>
      </c>
      <c r="S839" s="38">
        <v>4.1999999999999997E-3</v>
      </c>
      <c r="T839" s="38">
        <v>5.3999999999999999E-2</v>
      </c>
      <c r="U839" s="38">
        <v>1.78E-2</v>
      </c>
      <c r="V839" s="38">
        <v>3.6700000000000003E-2</v>
      </c>
      <c r="W839" s="38">
        <v>4.7199999999999999E-2</v>
      </c>
      <c r="X839" s="38">
        <v>6.3899999999999998E-2</v>
      </c>
      <c r="Y839" s="38">
        <v>2.5999999999999999E-3</v>
      </c>
      <c r="Z839" s="5">
        <v>0</v>
      </c>
      <c r="AA839" s="5">
        <v>8.0000000000000004E-4</v>
      </c>
      <c r="AB839" s="5">
        <v>0</v>
      </c>
      <c r="AC839" s="67"/>
      <c r="AD839" s="55"/>
    </row>
    <row r="840" spans="1:30" s="52" customFormat="1">
      <c r="A840" s="102"/>
      <c r="B840" s="30"/>
      <c r="C840" s="165"/>
      <c r="D840" s="7">
        <f t="shared" ref="D840" si="1559">$C839*D839</f>
        <v>1110.9072150000002</v>
      </c>
      <c r="E840" s="7">
        <f t="shared" ref="E840" si="1560">$C839*E839</f>
        <v>9210.4307280000012</v>
      </c>
      <c r="F840" s="7">
        <f t="shared" ref="F840:AB840" si="1561">$C839*F839</f>
        <v>3878.0760960000002</v>
      </c>
      <c r="G840" s="7">
        <f t="shared" si="1561"/>
        <v>5413.1478840000009</v>
      </c>
      <c r="H840" s="7">
        <f t="shared" si="1561"/>
        <v>2767.1688810000001</v>
      </c>
      <c r="I840" s="7">
        <f t="shared" si="1561"/>
        <v>9015.1803689999997</v>
      </c>
      <c r="J840" s="7">
        <f t="shared" si="1561"/>
        <v>1427.3474520000002</v>
      </c>
      <c r="K840" s="7">
        <f t="shared" si="1561"/>
        <v>2188.1505750000001</v>
      </c>
      <c r="L840" s="7">
        <f t="shared" si="1561"/>
        <v>1151.3038410000001</v>
      </c>
      <c r="M840" s="7">
        <f t="shared" si="1561"/>
        <v>1750.5204600000002</v>
      </c>
      <c r="N840" s="7">
        <f t="shared" si="1561"/>
        <v>8968.0509720000009</v>
      </c>
      <c r="O840" s="7">
        <f t="shared" si="1561"/>
        <v>1272.4937190000001</v>
      </c>
      <c r="P840" s="7">
        <f t="shared" si="1561"/>
        <v>0</v>
      </c>
      <c r="Q840" s="7">
        <f t="shared" si="1561"/>
        <v>2598.8496060000002</v>
      </c>
      <c r="R840" s="7">
        <f t="shared" si="1561"/>
        <v>1279.22649</v>
      </c>
      <c r="S840" s="7">
        <f t="shared" si="1561"/>
        <v>282.77638200000001</v>
      </c>
      <c r="T840" s="7">
        <f t="shared" si="1561"/>
        <v>3635.6963400000004</v>
      </c>
      <c r="U840" s="7">
        <f t="shared" si="1561"/>
        <v>1198.4332380000001</v>
      </c>
      <c r="V840" s="7">
        <f t="shared" si="1561"/>
        <v>2470.9269570000006</v>
      </c>
      <c r="W840" s="7">
        <f t="shared" si="1561"/>
        <v>3177.8679120000002</v>
      </c>
      <c r="X840" s="7">
        <f t="shared" si="1561"/>
        <v>4302.2406690000007</v>
      </c>
      <c r="Y840" s="7">
        <f t="shared" si="1561"/>
        <v>175.05204600000002</v>
      </c>
      <c r="Z840" s="7">
        <f t="shared" si="1561"/>
        <v>0</v>
      </c>
      <c r="AA840" s="7">
        <f t="shared" si="1561"/>
        <v>53.862168000000011</v>
      </c>
      <c r="AB840" s="7">
        <f t="shared" si="1561"/>
        <v>0</v>
      </c>
      <c r="AC840" s="67"/>
      <c r="AD840" s="55"/>
    </row>
    <row r="841" spans="1:30" s="52" customFormat="1">
      <c r="A841" s="103" t="s">
        <v>313</v>
      </c>
      <c r="B841" s="29">
        <v>807932.5</v>
      </c>
      <c r="C841" s="165">
        <f t="shared" si="1468"/>
        <v>67327.710000000006</v>
      </c>
      <c r="D841" s="33"/>
      <c r="E841" s="46">
        <v>1</v>
      </c>
      <c r="F841" s="33"/>
      <c r="G841" s="33"/>
      <c r="H841" s="33"/>
      <c r="I841" s="33"/>
      <c r="J841" s="33"/>
      <c r="K841" s="33"/>
      <c r="L841" s="33"/>
      <c r="M841" s="33"/>
      <c r="N841" s="10"/>
      <c r="O841" s="33"/>
      <c r="P841" s="33"/>
      <c r="Q841" s="33"/>
      <c r="R841" s="33"/>
      <c r="S841" s="33"/>
      <c r="T841" s="33"/>
      <c r="U841" s="33"/>
      <c r="V841" s="10"/>
      <c r="W841" s="33"/>
      <c r="X841" s="33"/>
      <c r="Y841" s="33"/>
      <c r="Z841" s="33"/>
      <c r="AA841" s="33"/>
      <c r="AB841" s="33"/>
      <c r="AC841" s="67"/>
      <c r="AD841" s="55"/>
    </row>
    <row r="842" spans="1:30" s="52" customFormat="1">
      <c r="A842" s="102"/>
      <c r="B842" s="30"/>
      <c r="C842" s="165"/>
      <c r="D842" s="7">
        <f t="shared" ref="D842" si="1562">$C841*D841</f>
        <v>0</v>
      </c>
      <c r="E842" s="7">
        <f t="shared" ref="E842" si="1563">$C841*E841</f>
        <v>67327.710000000006</v>
      </c>
      <c r="F842" s="7">
        <f t="shared" ref="F842:AB842" si="1564">$C841*F841</f>
        <v>0</v>
      </c>
      <c r="G842" s="7">
        <f t="shared" si="1564"/>
        <v>0</v>
      </c>
      <c r="H842" s="7">
        <f t="shared" si="1564"/>
        <v>0</v>
      </c>
      <c r="I842" s="7">
        <f t="shared" si="1564"/>
        <v>0</v>
      </c>
      <c r="J842" s="7">
        <f t="shared" si="1564"/>
        <v>0</v>
      </c>
      <c r="K842" s="7">
        <f t="shared" si="1564"/>
        <v>0</v>
      </c>
      <c r="L842" s="7">
        <f t="shared" si="1564"/>
        <v>0</v>
      </c>
      <c r="M842" s="7">
        <f t="shared" si="1564"/>
        <v>0</v>
      </c>
      <c r="N842" s="7">
        <f t="shared" si="1564"/>
        <v>0</v>
      </c>
      <c r="O842" s="7">
        <f t="shared" si="1564"/>
        <v>0</v>
      </c>
      <c r="P842" s="7">
        <f t="shared" si="1564"/>
        <v>0</v>
      </c>
      <c r="Q842" s="7">
        <f t="shared" si="1564"/>
        <v>0</v>
      </c>
      <c r="R842" s="7">
        <f t="shared" si="1564"/>
        <v>0</v>
      </c>
      <c r="S842" s="7">
        <f t="shared" si="1564"/>
        <v>0</v>
      </c>
      <c r="T842" s="7">
        <f t="shared" si="1564"/>
        <v>0</v>
      </c>
      <c r="U842" s="7">
        <f t="shared" si="1564"/>
        <v>0</v>
      </c>
      <c r="V842" s="7">
        <f t="shared" si="1564"/>
        <v>0</v>
      </c>
      <c r="W842" s="7">
        <f t="shared" si="1564"/>
        <v>0</v>
      </c>
      <c r="X842" s="7">
        <f t="shared" si="1564"/>
        <v>0</v>
      </c>
      <c r="Y842" s="7">
        <f t="shared" si="1564"/>
        <v>0</v>
      </c>
      <c r="Z842" s="7">
        <f t="shared" si="1564"/>
        <v>0</v>
      </c>
      <c r="AA842" s="7">
        <f t="shared" si="1564"/>
        <v>0</v>
      </c>
      <c r="AB842" s="7">
        <f t="shared" si="1564"/>
        <v>0</v>
      </c>
      <c r="AC842" s="67"/>
      <c r="AD842" s="55"/>
    </row>
    <row r="843" spans="1:30" s="52" customFormat="1">
      <c r="A843" s="103" t="s">
        <v>312</v>
      </c>
      <c r="B843" s="29">
        <v>1254844</v>
      </c>
      <c r="C843" s="165">
        <f t="shared" si="1468"/>
        <v>104570.33</v>
      </c>
      <c r="D843" s="38">
        <v>1.6500000000000001E-2</v>
      </c>
      <c r="E843" s="38">
        <v>0.1368</v>
      </c>
      <c r="F843" s="38">
        <v>5.7599999999999998E-2</v>
      </c>
      <c r="G843" s="38">
        <v>8.0399999999999999E-2</v>
      </c>
      <c r="H843" s="38">
        <v>4.1099999999999998E-2</v>
      </c>
      <c r="I843" s="38">
        <v>0.13389999999999999</v>
      </c>
      <c r="J843" s="38">
        <v>2.12E-2</v>
      </c>
      <c r="K843" s="38">
        <v>3.2500000000000001E-2</v>
      </c>
      <c r="L843" s="38">
        <v>1.7100000000000001E-2</v>
      </c>
      <c r="M843" s="38">
        <v>2.5999999999999999E-2</v>
      </c>
      <c r="N843" s="38">
        <v>0.13320000000000001</v>
      </c>
      <c r="O843" s="38">
        <v>1.89E-2</v>
      </c>
      <c r="P843" s="38">
        <v>0</v>
      </c>
      <c r="Q843" s="38">
        <v>3.8600000000000002E-2</v>
      </c>
      <c r="R843" s="38">
        <v>1.9E-2</v>
      </c>
      <c r="S843" s="38">
        <v>4.1999999999999997E-3</v>
      </c>
      <c r="T843" s="38">
        <v>5.3999999999999999E-2</v>
      </c>
      <c r="U843" s="38">
        <v>1.78E-2</v>
      </c>
      <c r="V843" s="38">
        <v>3.6700000000000003E-2</v>
      </c>
      <c r="W843" s="38">
        <v>4.7199999999999999E-2</v>
      </c>
      <c r="X843" s="38">
        <v>6.3899999999999998E-2</v>
      </c>
      <c r="Y843" s="38">
        <v>2.5999999999999999E-3</v>
      </c>
      <c r="Z843" s="5">
        <v>0</v>
      </c>
      <c r="AA843" s="5">
        <v>8.0000000000000004E-4</v>
      </c>
      <c r="AB843" s="5">
        <v>0</v>
      </c>
      <c r="AC843" s="67"/>
      <c r="AD843" s="55"/>
    </row>
    <row r="844" spans="1:30" s="52" customFormat="1">
      <c r="A844" s="102"/>
      <c r="B844" s="30"/>
      <c r="C844" s="165"/>
      <c r="D844" s="7">
        <f t="shared" ref="D844" si="1565">$C843*D843</f>
        <v>1725.4104450000002</v>
      </c>
      <c r="E844" s="7">
        <f t="shared" ref="E844" si="1566">$C843*E843</f>
        <v>14305.221144000001</v>
      </c>
      <c r="F844" s="7">
        <f t="shared" ref="F844:AB844" si="1567">$C843*F843</f>
        <v>6023.2510080000002</v>
      </c>
      <c r="G844" s="7">
        <f t="shared" si="1567"/>
        <v>8407.4545319999997</v>
      </c>
      <c r="H844" s="7">
        <f t="shared" si="1567"/>
        <v>4297.8405629999997</v>
      </c>
      <c r="I844" s="7">
        <f t="shared" si="1567"/>
        <v>14001.967187</v>
      </c>
      <c r="J844" s="7">
        <f t="shared" si="1567"/>
        <v>2216.8909960000001</v>
      </c>
      <c r="K844" s="7">
        <f t="shared" si="1567"/>
        <v>3398.5357250000002</v>
      </c>
      <c r="L844" s="7">
        <f t="shared" si="1567"/>
        <v>1788.1526430000001</v>
      </c>
      <c r="M844" s="7">
        <f t="shared" si="1567"/>
        <v>2718.8285799999999</v>
      </c>
      <c r="N844" s="7">
        <f t="shared" si="1567"/>
        <v>13928.767956000002</v>
      </c>
      <c r="O844" s="7">
        <f t="shared" si="1567"/>
        <v>1976.3792370000001</v>
      </c>
      <c r="P844" s="7">
        <f t="shared" si="1567"/>
        <v>0</v>
      </c>
      <c r="Q844" s="7">
        <f t="shared" si="1567"/>
        <v>4036.4147380000004</v>
      </c>
      <c r="R844" s="7">
        <f t="shared" si="1567"/>
        <v>1986.83627</v>
      </c>
      <c r="S844" s="7">
        <f t="shared" si="1567"/>
        <v>439.19538599999998</v>
      </c>
      <c r="T844" s="7">
        <f t="shared" si="1567"/>
        <v>5646.7978199999998</v>
      </c>
      <c r="U844" s="7">
        <f t="shared" si="1567"/>
        <v>1861.351874</v>
      </c>
      <c r="V844" s="7">
        <f t="shared" si="1567"/>
        <v>3837.7311110000005</v>
      </c>
      <c r="W844" s="7">
        <f t="shared" si="1567"/>
        <v>4935.7195760000004</v>
      </c>
      <c r="X844" s="7">
        <f t="shared" si="1567"/>
        <v>6682.0440870000002</v>
      </c>
      <c r="Y844" s="7">
        <f t="shared" si="1567"/>
        <v>271.882858</v>
      </c>
      <c r="Z844" s="7">
        <f t="shared" si="1567"/>
        <v>0</v>
      </c>
      <c r="AA844" s="7">
        <f t="shared" si="1567"/>
        <v>83.656264000000007</v>
      </c>
      <c r="AB844" s="7">
        <f t="shared" si="1567"/>
        <v>0</v>
      </c>
      <c r="AC844" s="67"/>
      <c r="AD844" s="55"/>
    </row>
    <row r="845" spans="1:30" s="52" customFormat="1">
      <c r="A845" s="103" t="s">
        <v>314</v>
      </c>
      <c r="B845" s="29">
        <v>1254844</v>
      </c>
      <c r="C845" s="165">
        <f t="shared" si="1468"/>
        <v>104570.33</v>
      </c>
      <c r="D845" s="31"/>
      <c r="E845" s="46">
        <v>1</v>
      </c>
      <c r="F845" s="33"/>
      <c r="G845" s="33"/>
      <c r="H845" s="33"/>
      <c r="I845" s="33"/>
      <c r="J845" s="33"/>
      <c r="K845" s="33"/>
      <c r="L845" s="33"/>
      <c r="M845" s="33"/>
      <c r="N845" s="10"/>
      <c r="O845" s="33"/>
      <c r="P845" s="33"/>
      <c r="Q845" s="33"/>
      <c r="R845" s="33"/>
      <c r="S845" s="33"/>
      <c r="T845" s="33"/>
      <c r="U845" s="33"/>
      <c r="V845" s="10"/>
      <c r="W845" s="33"/>
      <c r="X845" s="33"/>
      <c r="Y845" s="33"/>
      <c r="Z845" s="33"/>
      <c r="AA845" s="33"/>
      <c r="AB845" s="33"/>
      <c r="AC845" s="67"/>
      <c r="AD845" s="55"/>
    </row>
    <row r="846" spans="1:30" s="52" customFormat="1">
      <c r="A846" s="102"/>
      <c r="B846" s="30"/>
      <c r="C846" s="165"/>
      <c r="D846" s="63">
        <f t="shared" ref="D846" si="1568">$C845*D845</f>
        <v>0</v>
      </c>
      <c r="E846" s="6">
        <f t="shared" ref="E846" si="1569">$C845*E845</f>
        <v>104570.33</v>
      </c>
      <c r="F846" s="6">
        <f t="shared" ref="F846:AB846" si="1570">$C845*F845</f>
        <v>0</v>
      </c>
      <c r="G846" s="6">
        <f t="shared" si="1570"/>
        <v>0</v>
      </c>
      <c r="H846" s="6">
        <f t="shared" si="1570"/>
        <v>0</v>
      </c>
      <c r="I846" s="6">
        <f t="shared" si="1570"/>
        <v>0</v>
      </c>
      <c r="J846" s="6">
        <f t="shared" si="1570"/>
        <v>0</v>
      </c>
      <c r="K846" s="6">
        <f t="shared" si="1570"/>
        <v>0</v>
      </c>
      <c r="L846" s="6">
        <f t="shared" si="1570"/>
        <v>0</v>
      </c>
      <c r="M846" s="6">
        <f t="shared" si="1570"/>
        <v>0</v>
      </c>
      <c r="N846" s="6">
        <f t="shared" si="1570"/>
        <v>0</v>
      </c>
      <c r="O846" s="6">
        <f t="shared" si="1570"/>
        <v>0</v>
      </c>
      <c r="P846" s="6">
        <f t="shared" si="1570"/>
        <v>0</v>
      </c>
      <c r="Q846" s="6">
        <f t="shared" si="1570"/>
        <v>0</v>
      </c>
      <c r="R846" s="6">
        <f t="shared" si="1570"/>
        <v>0</v>
      </c>
      <c r="S846" s="6">
        <f t="shared" si="1570"/>
        <v>0</v>
      </c>
      <c r="T846" s="6">
        <f t="shared" si="1570"/>
        <v>0</v>
      </c>
      <c r="U846" s="6">
        <f t="shared" si="1570"/>
        <v>0</v>
      </c>
      <c r="V846" s="6">
        <f t="shared" si="1570"/>
        <v>0</v>
      </c>
      <c r="W846" s="6">
        <f t="shared" si="1570"/>
        <v>0</v>
      </c>
      <c r="X846" s="6">
        <f t="shared" si="1570"/>
        <v>0</v>
      </c>
      <c r="Y846" s="6">
        <f t="shared" si="1570"/>
        <v>0</v>
      </c>
      <c r="Z846" s="6">
        <f t="shared" si="1570"/>
        <v>0</v>
      </c>
      <c r="AA846" s="6">
        <f t="shared" si="1570"/>
        <v>0</v>
      </c>
      <c r="AB846" s="6">
        <f t="shared" si="1570"/>
        <v>0</v>
      </c>
      <c r="AC846" s="67"/>
      <c r="AD846" s="55"/>
    </row>
    <row r="847" spans="1:30" s="52" customFormat="1">
      <c r="A847" s="103" t="s">
        <v>380</v>
      </c>
      <c r="B847" s="29">
        <v>4305795</v>
      </c>
      <c r="C847" s="165">
        <f t="shared" si="1468"/>
        <v>358816.25</v>
      </c>
      <c r="D847" s="31"/>
      <c r="E847" s="46">
        <v>1</v>
      </c>
      <c r="F847" s="33"/>
      <c r="G847" s="33"/>
      <c r="H847" s="33"/>
      <c r="I847" s="33"/>
      <c r="J847" s="33"/>
      <c r="K847" s="33"/>
      <c r="L847" s="33"/>
      <c r="M847" s="33"/>
      <c r="N847" s="10"/>
      <c r="O847" s="33"/>
      <c r="P847" s="33"/>
      <c r="Q847" s="33"/>
      <c r="R847" s="33"/>
      <c r="S847" s="33"/>
      <c r="T847" s="33"/>
      <c r="U847" s="33"/>
      <c r="V847" s="10"/>
      <c r="W847" s="33"/>
      <c r="X847" s="33"/>
      <c r="Y847" s="33"/>
      <c r="Z847" s="33"/>
      <c r="AA847" s="33"/>
      <c r="AB847" s="33"/>
      <c r="AC847" s="67"/>
      <c r="AD847" s="55"/>
    </row>
    <row r="848" spans="1:30" s="52" customFormat="1">
      <c r="A848" s="102"/>
      <c r="B848" s="30"/>
      <c r="C848" s="165"/>
      <c r="D848" s="63">
        <f t="shared" ref="D848" si="1571">$C847*D847</f>
        <v>0</v>
      </c>
      <c r="E848" s="6">
        <f t="shared" ref="E848" si="1572">$C847*E847</f>
        <v>358816.25</v>
      </c>
      <c r="F848" s="6">
        <f t="shared" ref="F848:AB848" si="1573">$C847*F847</f>
        <v>0</v>
      </c>
      <c r="G848" s="6">
        <f t="shared" si="1573"/>
        <v>0</v>
      </c>
      <c r="H848" s="6">
        <f t="shared" si="1573"/>
        <v>0</v>
      </c>
      <c r="I848" s="6">
        <f t="shared" si="1573"/>
        <v>0</v>
      </c>
      <c r="J848" s="6">
        <f t="shared" si="1573"/>
        <v>0</v>
      </c>
      <c r="K848" s="6">
        <f t="shared" si="1573"/>
        <v>0</v>
      </c>
      <c r="L848" s="6">
        <f t="shared" si="1573"/>
        <v>0</v>
      </c>
      <c r="M848" s="6">
        <f t="shared" si="1573"/>
        <v>0</v>
      </c>
      <c r="N848" s="6">
        <f t="shared" si="1573"/>
        <v>0</v>
      </c>
      <c r="O848" s="6">
        <f t="shared" si="1573"/>
        <v>0</v>
      </c>
      <c r="P848" s="6">
        <f t="shared" si="1573"/>
        <v>0</v>
      </c>
      <c r="Q848" s="6">
        <f t="shared" si="1573"/>
        <v>0</v>
      </c>
      <c r="R848" s="6">
        <f t="shared" si="1573"/>
        <v>0</v>
      </c>
      <c r="S848" s="6">
        <f t="shared" si="1573"/>
        <v>0</v>
      </c>
      <c r="T848" s="6">
        <f t="shared" si="1573"/>
        <v>0</v>
      </c>
      <c r="U848" s="6">
        <f t="shared" si="1573"/>
        <v>0</v>
      </c>
      <c r="V848" s="6">
        <f t="shared" si="1573"/>
        <v>0</v>
      </c>
      <c r="W848" s="6">
        <f t="shared" si="1573"/>
        <v>0</v>
      </c>
      <c r="X848" s="6">
        <f t="shared" si="1573"/>
        <v>0</v>
      </c>
      <c r="Y848" s="6">
        <f t="shared" si="1573"/>
        <v>0</v>
      </c>
      <c r="Z848" s="6">
        <f t="shared" si="1573"/>
        <v>0</v>
      </c>
      <c r="AA848" s="6">
        <f t="shared" si="1573"/>
        <v>0</v>
      </c>
      <c r="AB848" s="6">
        <f t="shared" si="1573"/>
        <v>0</v>
      </c>
      <c r="AC848" s="67"/>
      <c r="AD848" s="55"/>
    </row>
    <row r="849" spans="1:30" s="52" customFormat="1">
      <c r="A849" s="103" t="s">
        <v>377</v>
      </c>
      <c r="B849" s="29">
        <v>4305795</v>
      </c>
      <c r="C849" s="165">
        <f t="shared" si="1468"/>
        <v>358816.25</v>
      </c>
      <c r="D849" s="38">
        <v>1.6500000000000001E-2</v>
      </c>
      <c r="E849" s="38">
        <v>0.1368</v>
      </c>
      <c r="F849" s="38">
        <v>5.7599999999999998E-2</v>
      </c>
      <c r="G849" s="38">
        <v>8.0399999999999999E-2</v>
      </c>
      <c r="H849" s="38">
        <v>4.1099999999999998E-2</v>
      </c>
      <c r="I849" s="38">
        <v>0.13389999999999999</v>
      </c>
      <c r="J849" s="38">
        <v>2.12E-2</v>
      </c>
      <c r="K849" s="38">
        <v>3.2500000000000001E-2</v>
      </c>
      <c r="L849" s="38">
        <v>1.7100000000000001E-2</v>
      </c>
      <c r="M849" s="38">
        <v>2.5999999999999999E-2</v>
      </c>
      <c r="N849" s="38">
        <v>0.13320000000000001</v>
      </c>
      <c r="O849" s="38">
        <v>1.89E-2</v>
      </c>
      <c r="P849" s="38">
        <v>0</v>
      </c>
      <c r="Q849" s="38">
        <v>3.8600000000000002E-2</v>
      </c>
      <c r="R849" s="38">
        <v>1.9E-2</v>
      </c>
      <c r="S849" s="38">
        <v>4.1999999999999997E-3</v>
      </c>
      <c r="T849" s="38">
        <v>5.3999999999999999E-2</v>
      </c>
      <c r="U849" s="38">
        <v>1.78E-2</v>
      </c>
      <c r="V849" s="38">
        <v>3.6700000000000003E-2</v>
      </c>
      <c r="W849" s="38">
        <v>4.7199999999999999E-2</v>
      </c>
      <c r="X849" s="38">
        <v>6.3899999999999998E-2</v>
      </c>
      <c r="Y849" s="38">
        <v>2.5999999999999999E-3</v>
      </c>
      <c r="Z849" s="5">
        <v>0</v>
      </c>
      <c r="AA849" s="5">
        <v>8.0000000000000004E-4</v>
      </c>
      <c r="AB849" s="5">
        <v>0</v>
      </c>
      <c r="AC849" s="67"/>
      <c r="AD849" s="55"/>
    </row>
    <row r="850" spans="1:30" s="52" customFormat="1">
      <c r="A850" s="102"/>
      <c r="B850" s="30"/>
      <c r="C850" s="165"/>
      <c r="D850" s="63">
        <f t="shared" ref="D850" si="1574">$C849*D849</f>
        <v>5920.4681250000003</v>
      </c>
      <c r="E850" s="6">
        <f t="shared" ref="E850" si="1575">$C849*E849</f>
        <v>49086.063000000002</v>
      </c>
      <c r="F850" s="6">
        <f t="shared" ref="F850:AB850" si="1576">$C849*F849</f>
        <v>20667.815999999999</v>
      </c>
      <c r="G850" s="6">
        <f t="shared" si="1576"/>
        <v>28848.826499999999</v>
      </c>
      <c r="H850" s="6">
        <f t="shared" si="1576"/>
        <v>14747.347874999999</v>
      </c>
      <c r="I850" s="6">
        <f t="shared" si="1576"/>
        <v>48045.495874999993</v>
      </c>
      <c r="J850" s="6">
        <f t="shared" si="1576"/>
        <v>7606.9044999999996</v>
      </c>
      <c r="K850" s="6">
        <f t="shared" si="1576"/>
        <v>11661.528125000001</v>
      </c>
      <c r="L850" s="6">
        <f t="shared" si="1576"/>
        <v>6135.7578750000002</v>
      </c>
      <c r="M850" s="6">
        <f t="shared" si="1576"/>
        <v>9329.2224999999999</v>
      </c>
      <c r="N850" s="6">
        <f t="shared" si="1576"/>
        <v>47794.324500000002</v>
      </c>
      <c r="O850" s="6">
        <f t="shared" si="1576"/>
        <v>6781.627125</v>
      </c>
      <c r="P850" s="6">
        <f t="shared" si="1576"/>
        <v>0</v>
      </c>
      <c r="Q850" s="6">
        <f t="shared" si="1576"/>
        <v>13850.307250000002</v>
      </c>
      <c r="R850" s="6">
        <f t="shared" si="1576"/>
        <v>6817.50875</v>
      </c>
      <c r="S850" s="6">
        <f t="shared" si="1576"/>
        <v>1507.0282499999998</v>
      </c>
      <c r="T850" s="6">
        <f t="shared" si="1576"/>
        <v>19376.077499999999</v>
      </c>
      <c r="U850" s="6">
        <f t="shared" si="1576"/>
        <v>6386.9292500000001</v>
      </c>
      <c r="V850" s="6">
        <f t="shared" si="1576"/>
        <v>13168.556375000002</v>
      </c>
      <c r="W850" s="6">
        <f t="shared" si="1576"/>
        <v>16936.127</v>
      </c>
      <c r="X850" s="6">
        <f t="shared" si="1576"/>
        <v>22928.358375</v>
      </c>
      <c r="Y850" s="6">
        <f t="shared" si="1576"/>
        <v>932.92224999999996</v>
      </c>
      <c r="Z850" s="6">
        <f t="shared" si="1576"/>
        <v>0</v>
      </c>
      <c r="AA850" s="6">
        <f t="shared" si="1576"/>
        <v>287.053</v>
      </c>
      <c r="AB850" s="6">
        <f t="shared" si="1576"/>
        <v>0</v>
      </c>
      <c r="AC850" s="67"/>
      <c r="AD850" s="55"/>
    </row>
    <row r="851" spans="1:30" s="52" customFormat="1">
      <c r="A851" s="103" t="s">
        <v>381</v>
      </c>
      <c r="B851" s="29">
        <v>589711</v>
      </c>
      <c r="C851" s="165">
        <f t="shared" ref="C851:C863" si="1577">ROUND(B851/12,2)</f>
        <v>49142.58</v>
      </c>
      <c r="D851" s="31"/>
      <c r="E851" s="46">
        <v>1</v>
      </c>
      <c r="F851" s="33"/>
      <c r="G851" s="33"/>
      <c r="H851" s="33"/>
      <c r="I851" s="33"/>
      <c r="J851" s="33"/>
      <c r="K851" s="33"/>
      <c r="L851" s="33"/>
      <c r="M851" s="33"/>
      <c r="N851" s="10"/>
      <c r="O851" s="33"/>
      <c r="P851" s="33"/>
      <c r="Q851" s="33"/>
      <c r="R851" s="33"/>
      <c r="S851" s="33"/>
      <c r="T851" s="33"/>
      <c r="U851" s="33"/>
      <c r="V851" s="10"/>
      <c r="W851" s="33"/>
      <c r="X851" s="33"/>
      <c r="Y851" s="33"/>
      <c r="Z851" s="33"/>
      <c r="AA851" s="33"/>
      <c r="AB851" s="33"/>
      <c r="AC851" s="67"/>
      <c r="AD851" s="55"/>
    </row>
    <row r="852" spans="1:30" s="52" customFormat="1">
      <c r="A852" s="102"/>
      <c r="B852" s="30"/>
      <c r="C852" s="165"/>
      <c r="D852" s="63">
        <f t="shared" ref="D852" si="1578">$C851*D851</f>
        <v>0</v>
      </c>
      <c r="E852" s="6">
        <f t="shared" ref="E852" si="1579">$C851*E851</f>
        <v>49142.58</v>
      </c>
      <c r="F852" s="6">
        <f t="shared" ref="F852:AB852" si="1580">$C851*F851</f>
        <v>0</v>
      </c>
      <c r="G852" s="6">
        <f t="shared" si="1580"/>
        <v>0</v>
      </c>
      <c r="H852" s="6">
        <f t="shared" si="1580"/>
        <v>0</v>
      </c>
      <c r="I852" s="6">
        <f t="shared" si="1580"/>
        <v>0</v>
      </c>
      <c r="J852" s="6">
        <f t="shared" si="1580"/>
        <v>0</v>
      </c>
      <c r="K852" s="6">
        <f t="shared" si="1580"/>
        <v>0</v>
      </c>
      <c r="L852" s="6">
        <f t="shared" si="1580"/>
        <v>0</v>
      </c>
      <c r="M852" s="6">
        <f t="shared" si="1580"/>
        <v>0</v>
      </c>
      <c r="N852" s="6">
        <f t="shared" si="1580"/>
        <v>0</v>
      </c>
      <c r="O852" s="6">
        <f t="shared" si="1580"/>
        <v>0</v>
      </c>
      <c r="P852" s="6">
        <f t="shared" si="1580"/>
        <v>0</v>
      </c>
      <c r="Q852" s="6">
        <f t="shared" si="1580"/>
        <v>0</v>
      </c>
      <c r="R852" s="6">
        <f t="shared" si="1580"/>
        <v>0</v>
      </c>
      <c r="S852" s="6">
        <f t="shared" si="1580"/>
        <v>0</v>
      </c>
      <c r="T852" s="6">
        <f t="shared" si="1580"/>
        <v>0</v>
      </c>
      <c r="U852" s="6">
        <f t="shared" si="1580"/>
        <v>0</v>
      </c>
      <c r="V852" s="6">
        <f t="shared" si="1580"/>
        <v>0</v>
      </c>
      <c r="W852" s="6">
        <f t="shared" si="1580"/>
        <v>0</v>
      </c>
      <c r="X852" s="6">
        <f t="shared" si="1580"/>
        <v>0</v>
      </c>
      <c r="Y852" s="6">
        <f t="shared" si="1580"/>
        <v>0</v>
      </c>
      <c r="Z852" s="6">
        <f t="shared" si="1580"/>
        <v>0</v>
      </c>
      <c r="AA852" s="6">
        <f t="shared" si="1580"/>
        <v>0</v>
      </c>
      <c r="AB852" s="6">
        <f t="shared" si="1580"/>
        <v>0</v>
      </c>
      <c r="AC852" s="67"/>
      <c r="AD852" s="55"/>
    </row>
    <row r="853" spans="1:30" s="52" customFormat="1">
      <c r="A853" s="103" t="s">
        <v>379</v>
      </c>
      <c r="B853" s="29">
        <v>589711</v>
      </c>
      <c r="C853" s="165">
        <f t="shared" si="1577"/>
        <v>49142.58</v>
      </c>
      <c r="D853" s="38">
        <v>1.6500000000000001E-2</v>
      </c>
      <c r="E853" s="38">
        <v>0.1368</v>
      </c>
      <c r="F853" s="38">
        <v>5.7599999999999998E-2</v>
      </c>
      <c r="G853" s="38">
        <v>8.0399999999999999E-2</v>
      </c>
      <c r="H853" s="38">
        <v>4.1099999999999998E-2</v>
      </c>
      <c r="I853" s="38">
        <v>0.13389999999999999</v>
      </c>
      <c r="J853" s="38">
        <v>2.12E-2</v>
      </c>
      <c r="K853" s="38">
        <v>3.2500000000000001E-2</v>
      </c>
      <c r="L853" s="38">
        <v>1.7100000000000001E-2</v>
      </c>
      <c r="M853" s="38">
        <v>2.5999999999999999E-2</v>
      </c>
      <c r="N853" s="38">
        <v>0.13320000000000001</v>
      </c>
      <c r="O853" s="38">
        <v>1.89E-2</v>
      </c>
      <c r="P853" s="38">
        <v>0</v>
      </c>
      <c r="Q853" s="38">
        <v>3.8600000000000002E-2</v>
      </c>
      <c r="R853" s="38">
        <v>1.9E-2</v>
      </c>
      <c r="S853" s="38">
        <v>4.1999999999999997E-3</v>
      </c>
      <c r="T853" s="38">
        <v>5.3999999999999999E-2</v>
      </c>
      <c r="U853" s="38">
        <v>1.78E-2</v>
      </c>
      <c r="V853" s="38">
        <v>3.6700000000000003E-2</v>
      </c>
      <c r="W853" s="38">
        <v>4.7199999999999999E-2</v>
      </c>
      <c r="X853" s="38">
        <v>6.3899999999999998E-2</v>
      </c>
      <c r="Y853" s="38">
        <v>2.5999999999999999E-3</v>
      </c>
      <c r="Z853" s="5">
        <v>0</v>
      </c>
      <c r="AA853" s="5">
        <v>8.0000000000000004E-4</v>
      </c>
      <c r="AB853" s="5">
        <v>0</v>
      </c>
      <c r="AC853" s="67"/>
      <c r="AD853" s="55"/>
    </row>
    <row r="854" spans="1:30" s="52" customFormat="1">
      <c r="A854" s="104"/>
      <c r="B854" s="76"/>
      <c r="C854" s="165"/>
      <c r="D854" s="63">
        <f t="shared" ref="D854" si="1581">$C853*D853</f>
        <v>810.85257000000001</v>
      </c>
      <c r="E854" s="6">
        <f t="shared" ref="E854" si="1582">$C853*E853</f>
        <v>6722.7049440000001</v>
      </c>
      <c r="F854" s="6">
        <f t="shared" ref="F854:AB854" si="1583">$C853*F853</f>
        <v>2830.6126079999999</v>
      </c>
      <c r="G854" s="6">
        <f t="shared" si="1583"/>
        <v>3951.0634319999999</v>
      </c>
      <c r="H854" s="6">
        <f t="shared" si="1583"/>
        <v>2019.7600379999999</v>
      </c>
      <c r="I854" s="6">
        <f t="shared" si="1583"/>
        <v>6580.1914619999998</v>
      </c>
      <c r="J854" s="6">
        <f t="shared" si="1583"/>
        <v>1041.822696</v>
      </c>
      <c r="K854" s="6">
        <f t="shared" si="1583"/>
        <v>1597.1338500000002</v>
      </c>
      <c r="L854" s="6">
        <f t="shared" si="1583"/>
        <v>840.33811800000001</v>
      </c>
      <c r="M854" s="6">
        <f t="shared" si="1583"/>
        <v>1277.7070799999999</v>
      </c>
      <c r="N854" s="6">
        <f t="shared" si="1583"/>
        <v>6545.7916560000012</v>
      </c>
      <c r="O854" s="6">
        <f t="shared" si="1583"/>
        <v>928.79476199999999</v>
      </c>
      <c r="P854" s="6">
        <f t="shared" si="1583"/>
        <v>0</v>
      </c>
      <c r="Q854" s="6">
        <f t="shared" si="1583"/>
        <v>1896.9035880000001</v>
      </c>
      <c r="R854" s="6">
        <f t="shared" si="1583"/>
        <v>933.70902000000001</v>
      </c>
      <c r="S854" s="6">
        <f t="shared" si="1583"/>
        <v>206.39883599999999</v>
      </c>
      <c r="T854" s="6">
        <f t="shared" si="1583"/>
        <v>2653.6993200000002</v>
      </c>
      <c r="U854" s="6">
        <f t="shared" si="1583"/>
        <v>874.73792400000002</v>
      </c>
      <c r="V854" s="6">
        <f t="shared" si="1583"/>
        <v>1803.5326860000002</v>
      </c>
      <c r="W854" s="6">
        <f t="shared" si="1583"/>
        <v>2319.5297759999999</v>
      </c>
      <c r="X854" s="6">
        <f t="shared" si="1583"/>
        <v>3140.2108619999999</v>
      </c>
      <c r="Y854" s="6">
        <f t="shared" si="1583"/>
        <v>127.770708</v>
      </c>
      <c r="Z854" s="6">
        <f t="shared" si="1583"/>
        <v>0</v>
      </c>
      <c r="AA854" s="6">
        <f t="shared" si="1583"/>
        <v>39.314064000000002</v>
      </c>
      <c r="AB854" s="6">
        <f t="shared" si="1583"/>
        <v>0</v>
      </c>
      <c r="AC854" s="67"/>
      <c r="AD854" s="55"/>
    </row>
    <row r="855" spans="1:30" s="52" customFormat="1">
      <c r="A855" s="103" t="s">
        <v>471</v>
      </c>
      <c r="B855" s="29">
        <v>573841</v>
      </c>
      <c r="C855" s="165">
        <f t="shared" si="1577"/>
        <v>47820.08</v>
      </c>
      <c r="D855" s="38">
        <v>1.6500000000000001E-2</v>
      </c>
      <c r="E855" s="38">
        <v>0.1368</v>
      </c>
      <c r="F855" s="38">
        <v>5.7599999999999998E-2</v>
      </c>
      <c r="G855" s="38">
        <v>8.0399999999999999E-2</v>
      </c>
      <c r="H855" s="38">
        <v>4.1099999999999998E-2</v>
      </c>
      <c r="I855" s="38">
        <v>0.13389999999999999</v>
      </c>
      <c r="J855" s="38">
        <v>2.12E-2</v>
      </c>
      <c r="K855" s="38">
        <v>3.2500000000000001E-2</v>
      </c>
      <c r="L855" s="38">
        <v>1.7100000000000001E-2</v>
      </c>
      <c r="M855" s="38">
        <v>2.5999999999999999E-2</v>
      </c>
      <c r="N855" s="38">
        <v>0.13320000000000001</v>
      </c>
      <c r="O855" s="38">
        <v>1.89E-2</v>
      </c>
      <c r="P855" s="38">
        <v>0</v>
      </c>
      <c r="Q855" s="38">
        <v>3.8600000000000002E-2</v>
      </c>
      <c r="R855" s="38">
        <v>1.9E-2</v>
      </c>
      <c r="S855" s="38">
        <v>4.1999999999999997E-3</v>
      </c>
      <c r="T855" s="38">
        <v>5.3999999999999999E-2</v>
      </c>
      <c r="U855" s="38">
        <v>1.78E-2</v>
      </c>
      <c r="V855" s="38">
        <v>3.6700000000000003E-2</v>
      </c>
      <c r="W855" s="38">
        <v>4.7199999999999999E-2</v>
      </c>
      <c r="X855" s="38">
        <v>6.3899999999999998E-2</v>
      </c>
      <c r="Y855" s="38">
        <v>2.5999999999999999E-3</v>
      </c>
      <c r="Z855" s="5">
        <v>0</v>
      </c>
      <c r="AA855" s="5">
        <v>8.0000000000000004E-4</v>
      </c>
      <c r="AB855" s="5">
        <v>0</v>
      </c>
      <c r="AC855" s="67"/>
      <c r="AD855" s="55"/>
    </row>
    <row r="856" spans="1:30" s="52" customFormat="1">
      <c r="A856" s="102"/>
      <c r="B856" s="30"/>
      <c r="C856" s="165"/>
      <c r="D856" s="63">
        <f t="shared" ref="D856" si="1584">$C855*D855</f>
        <v>789.03132000000005</v>
      </c>
      <c r="E856" s="6">
        <f t="shared" ref="E856" si="1585">$C855*E855</f>
        <v>6541.7869440000004</v>
      </c>
      <c r="F856" s="6">
        <f t="shared" ref="F856:AB856" si="1586">$C855*F855</f>
        <v>2754.436608</v>
      </c>
      <c r="G856" s="6">
        <f t="shared" si="1586"/>
        <v>3844.7344320000002</v>
      </c>
      <c r="H856" s="6">
        <f t="shared" si="1586"/>
        <v>1965.4052879999999</v>
      </c>
      <c r="I856" s="6">
        <f t="shared" si="1586"/>
        <v>6403.1087120000002</v>
      </c>
      <c r="J856" s="6">
        <f t="shared" si="1586"/>
        <v>1013.785696</v>
      </c>
      <c r="K856" s="6">
        <f t="shared" si="1586"/>
        <v>1554.1526000000001</v>
      </c>
      <c r="L856" s="6">
        <f t="shared" si="1586"/>
        <v>817.72336800000005</v>
      </c>
      <c r="M856" s="6">
        <f t="shared" si="1586"/>
        <v>1243.3220799999999</v>
      </c>
      <c r="N856" s="6">
        <f t="shared" si="1586"/>
        <v>6369.6346560000011</v>
      </c>
      <c r="O856" s="6">
        <f t="shared" si="1586"/>
        <v>903.79951200000005</v>
      </c>
      <c r="P856" s="6">
        <f t="shared" si="1586"/>
        <v>0</v>
      </c>
      <c r="Q856" s="6">
        <f t="shared" si="1586"/>
        <v>1845.8550880000003</v>
      </c>
      <c r="R856" s="6">
        <f t="shared" si="1586"/>
        <v>908.58151999999995</v>
      </c>
      <c r="S856" s="6">
        <f t="shared" si="1586"/>
        <v>200.844336</v>
      </c>
      <c r="T856" s="6">
        <f t="shared" si="1586"/>
        <v>2582.2843200000002</v>
      </c>
      <c r="U856" s="6">
        <f t="shared" si="1586"/>
        <v>851.19742400000007</v>
      </c>
      <c r="V856" s="6">
        <f t="shared" si="1586"/>
        <v>1754.9969360000002</v>
      </c>
      <c r="W856" s="6">
        <f t="shared" si="1586"/>
        <v>2257.1077759999998</v>
      </c>
      <c r="X856" s="6">
        <f t="shared" si="1586"/>
        <v>3055.7031120000001</v>
      </c>
      <c r="Y856" s="6">
        <f t="shared" si="1586"/>
        <v>124.33220799999999</v>
      </c>
      <c r="Z856" s="6">
        <f t="shared" si="1586"/>
        <v>0</v>
      </c>
      <c r="AA856" s="6">
        <f t="shared" si="1586"/>
        <v>38.256064000000002</v>
      </c>
      <c r="AB856" s="6">
        <f t="shared" si="1586"/>
        <v>0</v>
      </c>
      <c r="AC856" s="67"/>
      <c r="AD856" s="55"/>
    </row>
    <row r="857" spans="1:30" s="52" customFormat="1">
      <c r="A857" s="103" t="s">
        <v>472</v>
      </c>
      <c r="B857" s="29">
        <v>573841</v>
      </c>
      <c r="C857" s="165">
        <f t="shared" si="1577"/>
        <v>47820.08</v>
      </c>
      <c r="D857" s="38"/>
      <c r="E857" s="38">
        <v>1</v>
      </c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5"/>
      <c r="AA857" s="5"/>
      <c r="AB857" s="5"/>
      <c r="AC857" s="67"/>
      <c r="AD857" s="55"/>
    </row>
    <row r="858" spans="1:30" s="52" customFormat="1">
      <c r="A858" s="102"/>
      <c r="B858" s="30"/>
      <c r="C858" s="165"/>
      <c r="D858" s="63">
        <f t="shared" ref="D858" si="1587">$C857*D857</f>
        <v>0</v>
      </c>
      <c r="E858" s="6">
        <f t="shared" ref="E858" si="1588">$C857*E857</f>
        <v>47820.08</v>
      </c>
      <c r="F858" s="6">
        <f t="shared" ref="F858:AB858" si="1589">$C857*F857</f>
        <v>0</v>
      </c>
      <c r="G858" s="6">
        <f t="shared" si="1589"/>
        <v>0</v>
      </c>
      <c r="H858" s="6">
        <f t="shared" si="1589"/>
        <v>0</v>
      </c>
      <c r="I858" s="6">
        <f t="shared" si="1589"/>
        <v>0</v>
      </c>
      <c r="J858" s="6">
        <f t="shared" si="1589"/>
        <v>0</v>
      </c>
      <c r="K858" s="6">
        <f t="shared" si="1589"/>
        <v>0</v>
      </c>
      <c r="L858" s="6">
        <f t="shared" si="1589"/>
        <v>0</v>
      </c>
      <c r="M858" s="6">
        <f t="shared" si="1589"/>
        <v>0</v>
      </c>
      <c r="N858" s="6">
        <f t="shared" si="1589"/>
        <v>0</v>
      </c>
      <c r="O858" s="6">
        <f t="shared" si="1589"/>
        <v>0</v>
      </c>
      <c r="P858" s="6">
        <f t="shared" si="1589"/>
        <v>0</v>
      </c>
      <c r="Q858" s="6">
        <f t="shared" si="1589"/>
        <v>0</v>
      </c>
      <c r="R858" s="6">
        <f t="shared" si="1589"/>
        <v>0</v>
      </c>
      <c r="S858" s="6">
        <f t="shared" si="1589"/>
        <v>0</v>
      </c>
      <c r="T858" s="6">
        <f t="shared" si="1589"/>
        <v>0</v>
      </c>
      <c r="U858" s="6">
        <f t="shared" si="1589"/>
        <v>0</v>
      </c>
      <c r="V858" s="6">
        <f t="shared" si="1589"/>
        <v>0</v>
      </c>
      <c r="W858" s="6">
        <f t="shared" si="1589"/>
        <v>0</v>
      </c>
      <c r="X858" s="6">
        <f t="shared" si="1589"/>
        <v>0</v>
      </c>
      <c r="Y858" s="6">
        <f t="shared" si="1589"/>
        <v>0</v>
      </c>
      <c r="Z858" s="6">
        <f t="shared" si="1589"/>
        <v>0</v>
      </c>
      <c r="AA858" s="6">
        <f t="shared" si="1589"/>
        <v>0</v>
      </c>
      <c r="AB858" s="6">
        <f t="shared" si="1589"/>
        <v>0</v>
      </c>
      <c r="AC858" s="67"/>
      <c r="AD858" s="55"/>
    </row>
    <row r="859" spans="1:30" s="52" customFormat="1">
      <c r="A859" s="103" t="s">
        <v>473</v>
      </c>
      <c r="B859" s="29">
        <v>93443</v>
      </c>
      <c r="C859" s="165">
        <f t="shared" si="1577"/>
        <v>7786.92</v>
      </c>
      <c r="D859" s="27"/>
      <c r="E859" s="37">
        <v>0.27089999999999997</v>
      </c>
      <c r="F859" s="10"/>
      <c r="G859" s="10"/>
      <c r="H859" s="10"/>
      <c r="I859" s="10"/>
      <c r="J859" s="37">
        <v>0.38640000000000002</v>
      </c>
      <c r="K859" s="37">
        <v>0.3427</v>
      </c>
      <c r="L859" s="10"/>
      <c r="M859" s="10"/>
      <c r="N859" s="10"/>
      <c r="O859" s="37">
        <v>0</v>
      </c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67"/>
      <c r="AD859" s="55"/>
    </row>
    <row r="860" spans="1:30" s="52" customFormat="1">
      <c r="A860" s="102"/>
      <c r="B860" s="30"/>
      <c r="C860" s="165"/>
      <c r="D860" s="63">
        <f t="shared" ref="D860" si="1590">$C859*D859</f>
        <v>0</v>
      </c>
      <c r="E860" s="6">
        <f t="shared" ref="E860" si="1591">$C859*E859</f>
        <v>2109.4766279999999</v>
      </c>
      <c r="F860" s="6">
        <f t="shared" ref="F860:AB860" si="1592">$C859*F859</f>
        <v>0</v>
      </c>
      <c r="G860" s="6">
        <f t="shared" si="1592"/>
        <v>0</v>
      </c>
      <c r="H860" s="6">
        <f t="shared" si="1592"/>
        <v>0</v>
      </c>
      <c r="I860" s="6">
        <f t="shared" si="1592"/>
        <v>0</v>
      </c>
      <c r="J860" s="6">
        <f t="shared" si="1592"/>
        <v>3008.8658880000003</v>
      </c>
      <c r="K860" s="6">
        <f t="shared" si="1592"/>
        <v>2668.5774839999999</v>
      </c>
      <c r="L860" s="6">
        <f t="shared" si="1592"/>
        <v>0</v>
      </c>
      <c r="M860" s="6">
        <f t="shared" si="1592"/>
        <v>0</v>
      </c>
      <c r="N860" s="6">
        <f t="shared" si="1592"/>
        <v>0</v>
      </c>
      <c r="O860" s="6">
        <f t="shared" si="1592"/>
        <v>0</v>
      </c>
      <c r="P860" s="6">
        <f t="shared" si="1592"/>
        <v>0</v>
      </c>
      <c r="Q860" s="6">
        <f t="shared" si="1592"/>
        <v>0</v>
      </c>
      <c r="R860" s="6">
        <f t="shared" si="1592"/>
        <v>0</v>
      </c>
      <c r="S860" s="6">
        <f t="shared" si="1592"/>
        <v>0</v>
      </c>
      <c r="T860" s="6">
        <f t="shared" si="1592"/>
        <v>0</v>
      </c>
      <c r="U860" s="6">
        <f t="shared" si="1592"/>
        <v>0</v>
      </c>
      <c r="V860" s="6">
        <f t="shared" si="1592"/>
        <v>0</v>
      </c>
      <c r="W860" s="6">
        <f t="shared" si="1592"/>
        <v>0</v>
      </c>
      <c r="X860" s="6">
        <f t="shared" si="1592"/>
        <v>0</v>
      </c>
      <c r="Y860" s="6">
        <f t="shared" si="1592"/>
        <v>0</v>
      </c>
      <c r="Z860" s="6">
        <f t="shared" si="1592"/>
        <v>0</v>
      </c>
      <c r="AA860" s="6">
        <f t="shared" si="1592"/>
        <v>0</v>
      </c>
      <c r="AB860" s="6">
        <f t="shared" si="1592"/>
        <v>0</v>
      </c>
      <c r="AC860" s="67"/>
      <c r="AD860" s="55"/>
    </row>
    <row r="861" spans="1:30" s="52" customFormat="1">
      <c r="A861" s="103" t="s">
        <v>474</v>
      </c>
      <c r="B861" s="29">
        <v>3638494</v>
      </c>
      <c r="C861" s="165">
        <f t="shared" si="1577"/>
        <v>303207.83</v>
      </c>
      <c r="D861" s="38"/>
      <c r="E861" s="38">
        <v>0.76060000000000005</v>
      </c>
      <c r="F861" s="38"/>
      <c r="G861" s="38"/>
      <c r="H861" s="38"/>
      <c r="I861" s="38"/>
      <c r="J861" s="38">
        <v>0.2394</v>
      </c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5"/>
      <c r="AA861" s="5"/>
      <c r="AB861" s="5"/>
      <c r="AC861" s="67"/>
      <c r="AD861" s="55"/>
    </row>
    <row r="862" spans="1:30" s="52" customFormat="1">
      <c r="A862" s="104"/>
      <c r="B862" s="76"/>
      <c r="C862" s="165"/>
      <c r="D862" s="63">
        <f t="shared" ref="D862:D864" si="1593">$C861*D861</f>
        <v>0</v>
      </c>
      <c r="E862" s="6">
        <f t="shared" ref="E862:T864" si="1594">$C861*E861</f>
        <v>230619.87549800004</v>
      </c>
      <c r="F862" s="6">
        <f t="shared" ref="F862:AB862" si="1595">$C861*F861</f>
        <v>0</v>
      </c>
      <c r="G862" s="6">
        <f t="shared" si="1595"/>
        <v>0</v>
      </c>
      <c r="H862" s="6">
        <f t="shared" si="1595"/>
        <v>0</v>
      </c>
      <c r="I862" s="6">
        <f t="shared" si="1595"/>
        <v>0</v>
      </c>
      <c r="J862" s="6">
        <f t="shared" si="1595"/>
        <v>72587.954502000008</v>
      </c>
      <c r="K862" s="6">
        <f t="shared" si="1595"/>
        <v>0</v>
      </c>
      <c r="L862" s="6">
        <f t="shared" si="1595"/>
        <v>0</v>
      </c>
      <c r="M862" s="6">
        <f t="shared" si="1595"/>
        <v>0</v>
      </c>
      <c r="N862" s="6">
        <f t="shared" si="1595"/>
        <v>0</v>
      </c>
      <c r="O862" s="6">
        <f t="shared" si="1595"/>
        <v>0</v>
      </c>
      <c r="P862" s="6">
        <f t="shared" si="1595"/>
        <v>0</v>
      </c>
      <c r="Q862" s="6">
        <f t="shared" si="1595"/>
        <v>0</v>
      </c>
      <c r="R862" s="6">
        <f t="shared" si="1595"/>
        <v>0</v>
      </c>
      <c r="S862" s="6">
        <f t="shared" si="1595"/>
        <v>0</v>
      </c>
      <c r="T862" s="6">
        <f t="shared" si="1595"/>
        <v>0</v>
      </c>
      <c r="U862" s="6">
        <f t="shared" si="1595"/>
        <v>0</v>
      </c>
      <c r="V862" s="6">
        <f t="shared" si="1595"/>
        <v>0</v>
      </c>
      <c r="W862" s="6">
        <f t="shared" si="1595"/>
        <v>0</v>
      </c>
      <c r="X862" s="6">
        <f t="shared" si="1595"/>
        <v>0</v>
      </c>
      <c r="Y862" s="6">
        <f t="shared" si="1595"/>
        <v>0</v>
      </c>
      <c r="Z862" s="6">
        <f t="shared" si="1595"/>
        <v>0</v>
      </c>
      <c r="AA862" s="6">
        <f t="shared" si="1595"/>
        <v>0</v>
      </c>
      <c r="AB862" s="6">
        <f t="shared" si="1595"/>
        <v>0</v>
      </c>
      <c r="AC862" s="67"/>
      <c r="AD862" s="55"/>
    </row>
    <row r="863" spans="1:30" s="52" customFormat="1">
      <c r="A863" s="103" t="s">
        <v>628</v>
      </c>
      <c r="B863" s="29">
        <v>3230889</v>
      </c>
      <c r="C863" s="165">
        <f t="shared" si="1577"/>
        <v>269240.75</v>
      </c>
      <c r="D863" s="38"/>
      <c r="E863" s="38">
        <v>5.96E-2</v>
      </c>
      <c r="F863" s="38"/>
      <c r="G863" s="38"/>
      <c r="H863" s="38"/>
      <c r="I863" s="38"/>
      <c r="J863" s="38"/>
      <c r="K863" s="38"/>
      <c r="L863" s="38"/>
      <c r="M863" s="38"/>
      <c r="N863" s="38"/>
      <c r="O863" s="38">
        <v>0.89890000000000003</v>
      </c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5"/>
      <c r="AA863" s="5">
        <v>4.1500000000000002E-2</v>
      </c>
      <c r="AB863" s="5"/>
      <c r="AC863" s="67"/>
      <c r="AD863" s="55"/>
    </row>
    <row r="864" spans="1:30" s="52" customFormat="1">
      <c r="A864" s="104"/>
      <c r="B864" s="76"/>
      <c r="C864" s="164" t="s">
        <v>165</v>
      </c>
      <c r="D864" s="63">
        <f t="shared" si="1593"/>
        <v>0</v>
      </c>
      <c r="E864" s="6">
        <f t="shared" si="1594"/>
        <v>16046.7487</v>
      </c>
      <c r="F864" s="6">
        <f t="shared" si="1594"/>
        <v>0</v>
      </c>
      <c r="G864" s="6">
        <f t="shared" si="1594"/>
        <v>0</v>
      </c>
      <c r="H864" s="6">
        <f t="shared" si="1594"/>
        <v>0</v>
      </c>
      <c r="I864" s="6">
        <f t="shared" si="1594"/>
        <v>0</v>
      </c>
      <c r="J864" s="6">
        <f t="shared" si="1594"/>
        <v>0</v>
      </c>
      <c r="K864" s="6">
        <f t="shared" si="1594"/>
        <v>0</v>
      </c>
      <c r="L864" s="6">
        <f t="shared" si="1594"/>
        <v>0</v>
      </c>
      <c r="M864" s="6">
        <f t="shared" si="1594"/>
        <v>0</v>
      </c>
      <c r="N864" s="6">
        <f t="shared" si="1594"/>
        <v>0</v>
      </c>
      <c r="O864" s="6">
        <f t="shared" si="1594"/>
        <v>242020.510175</v>
      </c>
      <c r="P864" s="6">
        <f t="shared" si="1594"/>
        <v>0</v>
      </c>
      <c r="Q864" s="6">
        <f t="shared" si="1594"/>
        <v>0</v>
      </c>
      <c r="R864" s="6">
        <f t="shared" si="1594"/>
        <v>0</v>
      </c>
      <c r="S864" s="6">
        <f t="shared" si="1594"/>
        <v>0</v>
      </c>
      <c r="T864" s="6">
        <f t="shared" si="1594"/>
        <v>0</v>
      </c>
      <c r="U864" s="6">
        <f t="shared" ref="U864:AB864" si="1596">$C863*U863</f>
        <v>0</v>
      </c>
      <c r="V864" s="6">
        <f t="shared" si="1596"/>
        <v>0</v>
      </c>
      <c r="W864" s="6">
        <f t="shared" si="1596"/>
        <v>0</v>
      </c>
      <c r="X864" s="6">
        <f t="shared" si="1596"/>
        <v>0</v>
      </c>
      <c r="Y864" s="6">
        <f t="shared" si="1596"/>
        <v>0</v>
      </c>
      <c r="Z864" s="6">
        <f t="shared" si="1596"/>
        <v>0</v>
      </c>
      <c r="AA864" s="6">
        <f t="shared" si="1596"/>
        <v>11173.491125</v>
      </c>
      <c r="AB864" s="6">
        <f t="shared" si="1596"/>
        <v>0</v>
      </c>
      <c r="AC864" s="67"/>
      <c r="AD864" s="55"/>
    </row>
    <row r="865" spans="1:30" s="52" customFormat="1">
      <c r="A865" s="16" t="s">
        <v>50</v>
      </c>
      <c r="B865" s="30">
        <f>SUM(B721:B863)</f>
        <v>201468686</v>
      </c>
      <c r="C865" s="30">
        <f>SUM(C721:C863)</f>
        <v>16789057.150000002</v>
      </c>
      <c r="D865" s="11">
        <f>D722+D724+D726+D728+D730+D732+D734+D736+D738+D740+D742+D744+D746+D748+D750+D752+D754+D756+D758+D760+D762+D764+D766+D768+D770+D772+D774+D776+D778+D780+D782+D784+D786+D788+D790+D792+D794+D796+D798+D800+D802+D804+D806+D808+D810+D812+D814+D816+D818+D820+D822+D824+D826+D828+D830+D832+D834+D836+D838+D840+D844+D842+D846+D848+D852+D850+D854+D856+D858+D860+D862+D864</f>
        <v>38994.600151000006</v>
      </c>
      <c r="E865" s="11">
        <f t="shared" ref="E865:AB865" si="1597">E722+E724+E726+E728+E730+E732+E734+E736+E738+E740+E742+E744+E746+E748+E750+E752+E754+E756+E758+E760+E762+E764+E766+E768+E770+E772+E774+E776+E778+E780+E782+E784+E786+E788+E790+E792+E794+E796+E798+E800+E802+E804+E806+E808+E810+E812+E814+E816+E818+E820+E822+E824+E826+E828+E830+E832+E834+E836+E838+E840+E844+E842+E846+E848+E852+E850+E854+E856+E858+E860+E862+E864</f>
        <v>10665078.687821999</v>
      </c>
      <c r="F865" s="11">
        <f t="shared" si="1597"/>
        <v>1278670.0287339999</v>
      </c>
      <c r="G865" s="11">
        <f t="shared" si="1597"/>
        <v>1421281.208237</v>
      </c>
      <c r="H865" s="11">
        <f t="shared" si="1597"/>
        <v>292978.90128000005</v>
      </c>
      <c r="I865" s="11">
        <f t="shared" si="1597"/>
        <v>405122.31080000004</v>
      </c>
      <c r="J865" s="11">
        <f t="shared" si="1597"/>
        <v>370676.64498199994</v>
      </c>
      <c r="K865" s="11">
        <f t="shared" si="1597"/>
        <v>158740.37809600003</v>
      </c>
      <c r="L865" s="11">
        <f>L722+L724+L726+L728+L730+L732+L734+L736+L738+L740+L742+L744+L746+L748+L750+L752+L754+L756+L758+L760+L762+L764+L766+L768+L770+L772+L774+L776+L778+L780+L782+L784+L786+L788+L790+L792+L794+L796+L798+L800+L802+L804+L806+L808+L810+L812+L814+L816+L818+L820+L822+L824+L826+L828+L830+L832+L834+L836+L838+L840+L844+L842+L846+L848+L852+L850+L854+L856+L858+L860+L862+L864</f>
        <v>326028.5283740001</v>
      </c>
      <c r="M865" s="11">
        <f t="shared" si="1597"/>
        <v>60338.186112000003</v>
      </c>
      <c r="N865" s="11">
        <f t="shared" si="1597"/>
        <v>442528.23789499997</v>
      </c>
      <c r="O865" s="11">
        <f t="shared" si="1597"/>
        <v>282072.61861499998</v>
      </c>
      <c r="P865" s="11">
        <f t="shared" si="1597"/>
        <v>1606.2906169999999</v>
      </c>
      <c r="Q865" s="11">
        <f t="shared" si="1597"/>
        <v>102657.74270400002</v>
      </c>
      <c r="R865" s="11">
        <f t="shared" si="1597"/>
        <v>39739.214780000002</v>
      </c>
      <c r="S865" s="11">
        <f t="shared" si="1597"/>
        <v>10957.493108999999</v>
      </c>
      <c r="T865" s="11">
        <f t="shared" si="1597"/>
        <v>125977.09953799998</v>
      </c>
      <c r="U865" s="11">
        <f t="shared" si="1597"/>
        <v>116226.121247</v>
      </c>
      <c r="V865" s="11">
        <f t="shared" si="1597"/>
        <v>350227.38250699994</v>
      </c>
      <c r="W865" s="11">
        <f t="shared" si="1597"/>
        <v>98720.575664000004</v>
      </c>
      <c r="X865" s="11">
        <f t="shared" si="1597"/>
        <v>177702.36944999997</v>
      </c>
      <c r="Y865" s="11">
        <f t="shared" si="1597"/>
        <v>8084.4596589999992</v>
      </c>
      <c r="Z865" s="11">
        <f t="shared" si="1597"/>
        <v>1496.4339590000002</v>
      </c>
      <c r="AA865" s="11">
        <f t="shared" si="1597"/>
        <v>13151.635668000001</v>
      </c>
      <c r="AB865" s="11">
        <f t="shared" si="1597"/>
        <v>0</v>
      </c>
      <c r="AC865" s="67"/>
      <c r="AD865" s="55"/>
    </row>
    <row r="866" spans="1:30" s="52" customFormat="1">
      <c r="A866" s="16"/>
      <c r="B866" s="30"/>
      <c r="C866" s="30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67"/>
      <c r="AD866" s="55"/>
    </row>
    <row r="867" spans="1:30" s="52" customFormat="1">
      <c r="A867" s="206"/>
      <c r="B867" s="68"/>
      <c r="C867" s="30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67"/>
      <c r="AD867" s="55"/>
    </row>
    <row r="868" spans="1:30" s="52" customFormat="1" ht="15.6">
      <c r="A868" s="88"/>
      <c r="B868" s="77"/>
      <c r="C868" s="30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67"/>
      <c r="AD868" s="55"/>
    </row>
    <row r="869" spans="1:30" s="52" customFormat="1" ht="13.8" thickBot="1">
      <c r="A869" s="82" t="s">
        <v>132</v>
      </c>
      <c r="B869" s="127"/>
      <c r="C869" s="159"/>
      <c r="D869" s="127"/>
      <c r="E869" s="1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67"/>
      <c r="AD869" s="55"/>
    </row>
    <row r="870" spans="1:30" s="52" customFormat="1" ht="13.8" thickBot="1">
      <c r="A870" s="113" t="s">
        <v>1</v>
      </c>
      <c r="B870" s="114" t="s">
        <v>2</v>
      </c>
      <c r="C870" s="160" t="s">
        <v>3</v>
      </c>
      <c r="D870" s="222" t="s">
        <v>4</v>
      </c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123"/>
      <c r="AA870" s="123"/>
      <c r="AB870" s="123"/>
      <c r="AC870" s="67"/>
      <c r="AD870" s="55"/>
    </row>
    <row r="871" spans="1:30" s="52" customFormat="1">
      <c r="A871" s="115" t="s">
        <v>5</v>
      </c>
      <c r="B871" s="116" t="s">
        <v>6</v>
      </c>
      <c r="C871" s="161" t="s">
        <v>6</v>
      </c>
      <c r="D871" s="117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9"/>
      <c r="Z871" s="116" t="s">
        <v>7</v>
      </c>
      <c r="AA871" s="116"/>
      <c r="AB871" s="116"/>
      <c r="AC871" s="67"/>
      <c r="AD871" s="55"/>
    </row>
    <row r="872" spans="1:30" s="52" customFormat="1">
      <c r="A872" s="115" t="s">
        <v>8</v>
      </c>
      <c r="B872" s="116" t="s">
        <v>9</v>
      </c>
      <c r="C872" s="161" t="s">
        <v>9</v>
      </c>
      <c r="D872" s="120" t="s">
        <v>10</v>
      </c>
      <c r="E872" s="116" t="s">
        <v>11</v>
      </c>
      <c r="F872" s="116" t="s">
        <v>12</v>
      </c>
      <c r="G872" s="116" t="s">
        <v>13</v>
      </c>
      <c r="H872" s="116" t="s">
        <v>14</v>
      </c>
      <c r="I872" s="116" t="s">
        <v>15</v>
      </c>
      <c r="J872" s="116" t="s">
        <v>16</v>
      </c>
      <c r="K872" s="116" t="s">
        <v>17</v>
      </c>
      <c r="L872" s="116" t="s">
        <v>18</v>
      </c>
      <c r="M872" s="116" t="s">
        <v>19</v>
      </c>
      <c r="N872" s="116" t="s">
        <v>20</v>
      </c>
      <c r="O872" s="116" t="s">
        <v>175</v>
      </c>
      <c r="P872" s="116" t="s">
        <v>21</v>
      </c>
      <c r="Q872" s="116" t="s">
        <v>22</v>
      </c>
      <c r="R872" s="116" t="s">
        <v>23</v>
      </c>
      <c r="S872" s="116" t="s">
        <v>24</v>
      </c>
      <c r="T872" s="116" t="s">
        <v>25</v>
      </c>
      <c r="U872" s="116" t="s">
        <v>26</v>
      </c>
      <c r="V872" s="116" t="s">
        <v>27</v>
      </c>
      <c r="W872" s="116" t="s">
        <v>28</v>
      </c>
      <c r="X872" s="116" t="s">
        <v>29</v>
      </c>
      <c r="Y872" s="116" t="s">
        <v>30</v>
      </c>
      <c r="Z872" s="116" t="s">
        <v>31</v>
      </c>
      <c r="AA872" s="116" t="s">
        <v>493</v>
      </c>
      <c r="AB872" s="116" t="s">
        <v>476</v>
      </c>
      <c r="AC872" s="67"/>
      <c r="AD872" s="55"/>
    </row>
    <row r="873" spans="1:30" s="52" customFormat="1">
      <c r="A873" s="115"/>
      <c r="B873" s="116"/>
      <c r="C873" s="188" t="s">
        <v>640</v>
      </c>
      <c r="D873" s="121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67"/>
      <c r="AD873" s="55"/>
    </row>
    <row r="874" spans="1:30" s="52" customFormat="1">
      <c r="A874" s="96" t="s">
        <v>133</v>
      </c>
      <c r="B874" s="214">
        <v>440819</v>
      </c>
      <c r="C874" s="215">
        <f>ROUND(B874/12,2)</f>
        <v>36734.92</v>
      </c>
      <c r="D874" s="5">
        <v>0.89870000000000005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>
        <v>9.4799999999999995E-2</v>
      </c>
      <c r="R874" s="5"/>
      <c r="S874" s="5">
        <v>6.4999999999999997E-3</v>
      </c>
      <c r="T874" s="5"/>
      <c r="U874" s="5"/>
      <c r="V874" s="5"/>
      <c r="W874" s="5"/>
      <c r="X874" s="5"/>
      <c r="Y874" s="5"/>
      <c r="Z874" s="5"/>
      <c r="AA874" s="5"/>
      <c r="AB874" s="5"/>
      <c r="AC874" s="67"/>
      <c r="AD874" s="55"/>
    </row>
    <row r="875" spans="1:30" s="52" customFormat="1">
      <c r="A875" s="97"/>
      <c r="B875" s="12"/>
      <c r="C875" s="165"/>
      <c r="D875" s="6">
        <f t="shared" ref="D875" si="1598">$C874*D874</f>
        <v>33013.672603999999</v>
      </c>
      <c r="E875" s="6">
        <f t="shared" ref="E875" si="1599">$C874*E874</f>
        <v>0</v>
      </c>
      <c r="F875" s="6">
        <f t="shared" ref="F875:AB875" si="1600">$C874*F874</f>
        <v>0</v>
      </c>
      <c r="G875" s="6">
        <f t="shared" si="1600"/>
        <v>0</v>
      </c>
      <c r="H875" s="6">
        <f t="shared" si="1600"/>
        <v>0</v>
      </c>
      <c r="I875" s="6">
        <f t="shared" si="1600"/>
        <v>0</v>
      </c>
      <c r="J875" s="6">
        <f t="shared" si="1600"/>
        <v>0</v>
      </c>
      <c r="K875" s="6">
        <f t="shared" si="1600"/>
        <v>0</v>
      </c>
      <c r="L875" s="6">
        <f t="shared" si="1600"/>
        <v>0</v>
      </c>
      <c r="M875" s="6">
        <f t="shared" si="1600"/>
        <v>0</v>
      </c>
      <c r="N875" s="6">
        <f t="shared" si="1600"/>
        <v>0</v>
      </c>
      <c r="O875" s="6">
        <f t="shared" si="1600"/>
        <v>0</v>
      </c>
      <c r="P875" s="6">
        <f t="shared" si="1600"/>
        <v>0</v>
      </c>
      <c r="Q875" s="6">
        <f t="shared" si="1600"/>
        <v>3482.4704159999997</v>
      </c>
      <c r="R875" s="6">
        <f t="shared" si="1600"/>
        <v>0</v>
      </c>
      <c r="S875" s="6">
        <f t="shared" si="1600"/>
        <v>238.77697999999998</v>
      </c>
      <c r="T875" s="6">
        <f t="shared" si="1600"/>
        <v>0</v>
      </c>
      <c r="U875" s="6">
        <f t="shared" si="1600"/>
        <v>0</v>
      </c>
      <c r="V875" s="6">
        <f t="shared" si="1600"/>
        <v>0</v>
      </c>
      <c r="W875" s="6">
        <f t="shared" si="1600"/>
        <v>0</v>
      </c>
      <c r="X875" s="6">
        <f t="shared" si="1600"/>
        <v>0</v>
      </c>
      <c r="Y875" s="6">
        <f t="shared" si="1600"/>
        <v>0</v>
      </c>
      <c r="Z875" s="6">
        <f t="shared" si="1600"/>
        <v>0</v>
      </c>
      <c r="AA875" s="6">
        <f t="shared" si="1600"/>
        <v>0</v>
      </c>
      <c r="AB875" s="6">
        <f t="shared" si="1600"/>
        <v>0</v>
      </c>
      <c r="AC875" s="67"/>
      <c r="AD875" s="55"/>
    </row>
    <row r="876" spans="1:30" s="52" customFormat="1">
      <c r="A876" s="96" t="s">
        <v>134</v>
      </c>
      <c r="B876" s="214">
        <v>676180</v>
      </c>
      <c r="C876" s="215">
        <f t="shared" ref="C876:C894" si="1601">ROUND(B876/12,2)</f>
        <v>56348.33</v>
      </c>
      <c r="D876" s="40">
        <v>0.91279999999999994</v>
      </c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>
        <v>8.2900000000000001E-2</v>
      </c>
      <c r="Y876" s="40">
        <v>2.3E-3</v>
      </c>
      <c r="Z876" s="40">
        <v>2E-3</v>
      </c>
      <c r="AA876" s="40">
        <v>0</v>
      </c>
      <c r="AB876" s="40">
        <v>0</v>
      </c>
      <c r="AC876" s="67"/>
      <c r="AD876" s="55"/>
    </row>
    <row r="877" spans="1:30" s="52" customFormat="1">
      <c r="A877" s="97"/>
      <c r="B877" s="12"/>
      <c r="C877" s="165"/>
      <c r="D877" s="39">
        <f t="shared" ref="D877" si="1602">$C876*D876</f>
        <v>51434.755623999998</v>
      </c>
      <c r="E877" s="39">
        <f t="shared" ref="E877" si="1603">$C876*E876</f>
        <v>0</v>
      </c>
      <c r="F877" s="39">
        <f t="shared" ref="F877:AB877" si="1604">$C876*F876</f>
        <v>0</v>
      </c>
      <c r="G877" s="39">
        <f t="shared" si="1604"/>
        <v>0</v>
      </c>
      <c r="H877" s="39">
        <f t="shared" si="1604"/>
        <v>0</v>
      </c>
      <c r="I877" s="39">
        <f t="shared" si="1604"/>
        <v>0</v>
      </c>
      <c r="J877" s="39">
        <f t="shared" si="1604"/>
        <v>0</v>
      </c>
      <c r="K877" s="39">
        <f t="shared" si="1604"/>
        <v>0</v>
      </c>
      <c r="L877" s="39">
        <f t="shared" si="1604"/>
        <v>0</v>
      </c>
      <c r="M877" s="39">
        <f t="shared" si="1604"/>
        <v>0</v>
      </c>
      <c r="N877" s="39">
        <f t="shared" si="1604"/>
        <v>0</v>
      </c>
      <c r="O877" s="39">
        <f t="shared" si="1604"/>
        <v>0</v>
      </c>
      <c r="P877" s="39">
        <f t="shared" si="1604"/>
        <v>0</v>
      </c>
      <c r="Q877" s="39">
        <f t="shared" si="1604"/>
        <v>0</v>
      </c>
      <c r="R877" s="39">
        <f t="shared" si="1604"/>
        <v>0</v>
      </c>
      <c r="S877" s="39">
        <f t="shared" si="1604"/>
        <v>0</v>
      </c>
      <c r="T877" s="39">
        <f t="shared" si="1604"/>
        <v>0</v>
      </c>
      <c r="U877" s="39">
        <f t="shared" si="1604"/>
        <v>0</v>
      </c>
      <c r="V877" s="39">
        <f t="shared" si="1604"/>
        <v>0</v>
      </c>
      <c r="W877" s="39">
        <f t="shared" si="1604"/>
        <v>0</v>
      </c>
      <c r="X877" s="39">
        <f t="shared" si="1604"/>
        <v>4671.2765570000001</v>
      </c>
      <c r="Y877" s="39">
        <f t="shared" si="1604"/>
        <v>129.601159</v>
      </c>
      <c r="Z877" s="39">
        <f t="shared" si="1604"/>
        <v>112.69666000000001</v>
      </c>
      <c r="AA877" s="39">
        <f t="shared" si="1604"/>
        <v>0</v>
      </c>
      <c r="AB877" s="39">
        <f t="shared" si="1604"/>
        <v>0</v>
      </c>
      <c r="AC877" s="67"/>
      <c r="AD877" s="55"/>
    </row>
    <row r="878" spans="1:30" s="52" customFormat="1">
      <c r="A878" s="96" t="s">
        <v>135</v>
      </c>
      <c r="B878" s="214">
        <v>1149032</v>
      </c>
      <c r="C878" s="215">
        <f t="shared" si="1601"/>
        <v>95752.67</v>
      </c>
      <c r="D878" s="5">
        <v>0.65229999999999999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19"/>
      <c r="P878" s="19"/>
      <c r="Q878" s="19">
        <v>0.25869999999999999</v>
      </c>
      <c r="R878" s="5"/>
      <c r="S878" s="19">
        <v>2.5499999999999998E-2</v>
      </c>
      <c r="T878" s="5"/>
      <c r="U878" s="5"/>
      <c r="V878" s="5"/>
      <c r="W878" s="5"/>
      <c r="X878" s="19">
        <v>6.3500000000000001E-2</v>
      </c>
      <c r="Y878" s="5"/>
      <c r="Z878" s="5"/>
      <c r="AA878" s="5"/>
      <c r="AB878" s="5"/>
      <c r="AC878" s="67"/>
      <c r="AD878" s="55"/>
    </row>
    <row r="879" spans="1:30" s="52" customFormat="1">
      <c r="A879" s="98"/>
      <c r="B879" s="11"/>
      <c r="C879" s="165"/>
      <c r="D879" s="6">
        <f t="shared" ref="D879" si="1605">$C878*D878</f>
        <v>62459.466640999999</v>
      </c>
      <c r="E879" s="6">
        <f t="shared" ref="E879" si="1606">$C878*E878</f>
        <v>0</v>
      </c>
      <c r="F879" s="6">
        <f t="shared" ref="F879:AB879" si="1607">$C878*F878</f>
        <v>0</v>
      </c>
      <c r="G879" s="6">
        <f t="shared" si="1607"/>
        <v>0</v>
      </c>
      <c r="H879" s="6">
        <f t="shared" si="1607"/>
        <v>0</v>
      </c>
      <c r="I879" s="6">
        <f t="shared" si="1607"/>
        <v>0</v>
      </c>
      <c r="J879" s="6">
        <f t="shared" si="1607"/>
        <v>0</v>
      </c>
      <c r="K879" s="6">
        <f t="shared" si="1607"/>
        <v>0</v>
      </c>
      <c r="L879" s="6">
        <f t="shared" si="1607"/>
        <v>0</v>
      </c>
      <c r="M879" s="6">
        <f t="shared" si="1607"/>
        <v>0</v>
      </c>
      <c r="N879" s="6">
        <f t="shared" si="1607"/>
        <v>0</v>
      </c>
      <c r="O879" s="6">
        <f t="shared" si="1607"/>
        <v>0</v>
      </c>
      <c r="P879" s="6">
        <f t="shared" si="1607"/>
        <v>0</v>
      </c>
      <c r="Q879" s="6">
        <f t="shared" si="1607"/>
        <v>24771.215729</v>
      </c>
      <c r="R879" s="6">
        <f t="shared" si="1607"/>
        <v>0</v>
      </c>
      <c r="S879" s="6">
        <f t="shared" si="1607"/>
        <v>2441.6930849999999</v>
      </c>
      <c r="T879" s="6">
        <f t="shared" si="1607"/>
        <v>0</v>
      </c>
      <c r="U879" s="6">
        <f t="shared" si="1607"/>
        <v>0</v>
      </c>
      <c r="V879" s="6">
        <f t="shared" si="1607"/>
        <v>0</v>
      </c>
      <c r="W879" s="6">
        <f t="shared" si="1607"/>
        <v>0</v>
      </c>
      <c r="X879" s="6">
        <f t="shared" si="1607"/>
        <v>6080.2945449999997</v>
      </c>
      <c r="Y879" s="6">
        <f t="shared" si="1607"/>
        <v>0</v>
      </c>
      <c r="Z879" s="6">
        <f t="shared" si="1607"/>
        <v>0</v>
      </c>
      <c r="AA879" s="6">
        <f t="shared" si="1607"/>
        <v>0</v>
      </c>
      <c r="AB879" s="6">
        <f t="shared" si="1607"/>
        <v>0</v>
      </c>
      <c r="AC879" s="67"/>
      <c r="AD879" s="55"/>
    </row>
    <row r="880" spans="1:30" s="52" customFormat="1">
      <c r="A880" s="96" t="s">
        <v>136</v>
      </c>
      <c r="B880" s="216">
        <f xml:space="preserve"> 2292642/2</f>
        <v>1146321</v>
      </c>
      <c r="C880" s="215">
        <f t="shared" si="1601"/>
        <v>95526.75</v>
      </c>
      <c r="D880" s="38">
        <v>1.6500000000000001E-2</v>
      </c>
      <c r="E880" s="38">
        <v>0.1368</v>
      </c>
      <c r="F880" s="38">
        <v>5.7599999999999998E-2</v>
      </c>
      <c r="G880" s="38">
        <v>8.0399999999999999E-2</v>
      </c>
      <c r="H880" s="38">
        <v>4.1099999999999998E-2</v>
      </c>
      <c r="I880" s="38">
        <v>0.13389999999999999</v>
      </c>
      <c r="J880" s="38">
        <v>2.12E-2</v>
      </c>
      <c r="K880" s="38">
        <v>3.2500000000000001E-2</v>
      </c>
      <c r="L880" s="38">
        <v>1.7100000000000001E-2</v>
      </c>
      <c r="M880" s="38">
        <v>2.5999999999999999E-2</v>
      </c>
      <c r="N880" s="38">
        <v>0.13320000000000001</v>
      </c>
      <c r="O880" s="38">
        <v>1.89E-2</v>
      </c>
      <c r="P880" s="38">
        <v>0</v>
      </c>
      <c r="Q880" s="38">
        <v>3.8600000000000002E-2</v>
      </c>
      <c r="R880" s="38">
        <v>1.9E-2</v>
      </c>
      <c r="S880" s="38">
        <v>4.1999999999999997E-3</v>
      </c>
      <c r="T880" s="38">
        <v>5.3999999999999999E-2</v>
      </c>
      <c r="U880" s="38">
        <v>1.78E-2</v>
      </c>
      <c r="V880" s="38">
        <v>3.6700000000000003E-2</v>
      </c>
      <c r="W880" s="38">
        <v>4.7199999999999999E-2</v>
      </c>
      <c r="X880" s="38">
        <v>6.3899999999999998E-2</v>
      </c>
      <c r="Y880" s="38">
        <v>2.5999999999999999E-3</v>
      </c>
      <c r="Z880" s="5">
        <v>0</v>
      </c>
      <c r="AA880" s="5">
        <v>8.0000000000000004E-4</v>
      </c>
      <c r="AB880" s="5">
        <v>0</v>
      </c>
      <c r="AC880" s="67"/>
      <c r="AD880" s="55"/>
    </row>
    <row r="881" spans="1:30" s="52" customFormat="1">
      <c r="A881" s="97"/>
      <c r="B881" s="30"/>
      <c r="C881" s="165"/>
      <c r="D881" s="6">
        <f t="shared" ref="D881" si="1608">$C880*D880</f>
        <v>1576.1913750000001</v>
      </c>
      <c r="E881" s="6">
        <f t="shared" ref="E881" si="1609">$C880*E880</f>
        <v>13068.0594</v>
      </c>
      <c r="F881" s="6">
        <f t="shared" ref="F881:O881" si="1610">$C880*F880</f>
        <v>5502.3407999999999</v>
      </c>
      <c r="G881" s="6">
        <f t="shared" si="1610"/>
        <v>7680.3507</v>
      </c>
      <c r="H881" s="6">
        <f t="shared" si="1610"/>
        <v>3926.1494249999996</v>
      </c>
      <c r="I881" s="6">
        <f t="shared" si="1610"/>
        <v>12791.031825</v>
      </c>
      <c r="J881" s="6">
        <f t="shared" si="1610"/>
        <v>2025.1671000000001</v>
      </c>
      <c r="K881" s="6">
        <f t="shared" si="1610"/>
        <v>3104.6193750000002</v>
      </c>
      <c r="L881" s="6">
        <f t="shared" si="1610"/>
        <v>1633.507425</v>
      </c>
      <c r="M881" s="6">
        <f t="shared" si="1610"/>
        <v>2483.6954999999998</v>
      </c>
      <c r="N881" s="6">
        <f t="shared" si="1610"/>
        <v>12724.163100000002</v>
      </c>
      <c r="O881" s="6">
        <f t="shared" si="1610"/>
        <v>1805.455575</v>
      </c>
      <c r="P881" s="6">
        <f t="shared" ref="P881" si="1611">$C880*P880</f>
        <v>0</v>
      </c>
      <c r="Q881" s="6">
        <f t="shared" ref="Q881" si="1612">$C880*Q880</f>
        <v>3687.3325500000001</v>
      </c>
      <c r="R881" s="6">
        <f t="shared" ref="R881:AB881" si="1613">$C880*R880</f>
        <v>1815.0082499999999</v>
      </c>
      <c r="S881" s="6">
        <f t="shared" si="1613"/>
        <v>401.21234999999996</v>
      </c>
      <c r="T881" s="6">
        <f t="shared" si="1613"/>
        <v>5158.4444999999996</v>
      </c>
      <c r="U881" s="6">
        <f t="shared" si="1613"/>
        <v>1700.3761500000001</v>
      </c>
      <c r="V881" s="6">
        <f t="shared" si="1613"/>
        <v>3505.8317250000005</v>
      </c>
      <c r="W881" s="6">
        <f t="shared" si="1613"/>
        <v>4508.8625999999995</v>
      </c>
      <c r="X881" s="6">
        <f t="shared" si="1613"/>
        <v>6104.1593249999996</v>
      </c>
      <c r="Y881" s="6">
        <f t="shared" si="1613"/>
        <v>248.36954999999998</v>
      </c>
      <c r="Z881" s="6">
        <f t="shared" si="1613"/>
        <v>0</v>
      </c>
      <c r="AA881" s="6">
        <f t="shared" si="1613"/>
        <v>76.421400000000006</v>
      </c>
      <c r="AB881" s="6">
        <f t="shared" si="1613"/>
        <v>0</v>
      </c>
      <c r="AC881" s="67"/>
      <c r="AD881" s="55"/>
    </row>
    <row r="882" spans="1:30" s="52" customFormat="1">
      <c r="A882" s="96" t="s">
        <v>454</v>
      </c>
      <c r="B882" s="216">
        <f xml:space="preserve"> 2292642/2</f>
        <v>1146321</v>
      </c>
      <c r="C882" s="215">
        <f t="shared" si="1601"/>
        <v>95526.75</v>
      </c>
      <c r="D882" s="5">
        <v>0.81710000000000005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>
        <v>0.18290000000000001</v>
      </c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67"/>
      <c r="AD882" s="55"/>
    </row>
    <row r="883" spans="1:30" s="52" customFormat="1">
      <c r="A883" s="97"/>
      <c r="B883" s="12"/>
      <c r="C883" s="165"/>
      <c r="D883" s="6">
        <f t="shared" ref="D883" si="1614">$C882*D882</f>
        <v>78054.907424999998</v>
      </c>
      <c r="E883" s="6">
        <f t="shared" ref="E883" si="1615">$C882*E882</f>
        <v>0</v>
      </c>
      <c r="F883" s="6">
        <f t="shared" ref="F883:O883" si="1616">$C882*F882</f>
        <v>0</v>
      </c>
      <c r="G883" s="6">
        <f t="shared" si="1616"/>
        <v>0</v>
      </c>
      <c r="H883" s="6">
        <f t="shared" si="1616"/>
        <v>0</v>
      </c>
      <c r="I883" s="6">
        <f t="shared" si="1616"/>
        <v>0</v>
      </c>
      <c r="J883" s="6">
        <f t="shared" si="1616"/>
        <v>0</v>
      </c>
      <c r="K883" s="6">
        <f t="shared" si="1616"/>
        <v>0</v>
      </c>
      <c r="L883" s="6">
        <f t="shared" si="1616"/>
        <v>0</v>
      </c>
      <c r="M883" s="6">
        <f t="shared" si="1616"/>
        <v>0</v>
      </c>
      <c r="N883" s="6">
        <f t="shared" si="1616"/>
        <v>0</v>
      </c>
      <c r="O883" s="6">
        <f t="shared" si="1616"/>
        <v>0</v>
      </c>
      <c r="P883" s="6">
        <f t="shared" ref="P883" si="1617">$C882*P882</f>
        <v>0</v>
      </c>
      <c r="Q883" s="6">
        <f t="shared" ref="Q883" si="1618">$C882*Q882</f>
        <v>17471.842575000002</v>
      </c>
      <c r="R883" s="6">
        <f t="shared" ref="R883:AB883" si="1619">$C882*R882</f>
        <v>0</v>
      </c>
      <c r="S883" s="6">
        <f t="shared" si="1619"/>
        <v>0</v>
      </c>
      <c r="T883" s="6">
        <f t="shared" si="1619"/>
        <v>0</v>
      </c>
      <c r="U883" s="6">
        <f t="shared" si="1619"/>
        <v>0</v>
      </c>
      <c r="V883" s="6">
        <f t="shared" si="1619"/>
        <v>0</v>
      </c>
      <c r="W883" s="6">
        <f t="shared" si="1619"/>
        <v>0</v>
      </c>
      <c r="X883" s="6">
        <f t="shared" si="1619"/>
        <v>0</v>
      </c>
      <c r="Y883" s="6">
        <f t="shared" si="1619"/>
        <v>0</v>
      </c>
      <c r="Z883" s="6">
        <f t="shared" si="1619"/>
        <v>0</v>
      </c>
      <c r="AA883" s="6">
        <f t="shared" si="1619"/>
        <v>0</v>
      </c>
      <c r="AB883" s="6">
        <f t="shared" si="1619"/>
        <v>0</v>
      </c>
      <c r="AC883" s="67"/>
      <c r="AD883" s="55"/>
    </row>
    <row r="884" spans="1:30" s="52" customFormat="1">
      <c r="A884" s="96" t="s">
        <v>137</v>
      </c>
      <c r="B884" s="214">
        <v>1634738</v>
      </c>
      <c r="C884" s="215">
        <f>ROUND(B884/12,2)</f>
        <v>136228.17000000001</v>
      </c>
      <c r="D884" s="19">
        <v>0.65229999999999999</v>
      </c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>
        <v>0.25869999999999999</v>
      </c>
      <c r="R884" s="19"/>
      <c r="S884" s="19">
        <v>2.5499999999999998E-2</v>
      </c>
      <c r="T884" s="19"/>
      <c r="U884" s="19"/>
      <c r="V884" s="19"/>
      <c r="W884" s="19"/>
      <c r="X884" s="19">
        <v>6.3500000000000001E-2</v>
      </c>
      <c r="Y884" s="19"/>
      <c r="Z884" s="19"/>
      <c r="AA884" s="19"/>
      <c r="AB884" s="19"/>
      <c r="AC884" s="67"/>
      <c r="AD884" s="55"/>
    </row>
    <row r="885" spans="1:30" s="52" customFormat="1">
      <c r="A885" s="97"/>
      <c r="B885" s="12"/>
      <c r="C885" s="165"/>
      <c r="D885" s="6">
        <f t="shared" ref="D885" si="1620">$C884*D884</f>
        <v>88861.635291000013</v>
      </c>
      <c r="E885" s="6">
        <f t="shared" ref="E885" si="1621">$C884*E884</f>
        <v>0</v>
      </c>
      <c r="F885" s="6">
        <f t="shared" ref="F885:AB885" si="1622">$C884*F884</f>
        <v>0</v>
      </c>
      <c r="G885" s="6">
        <f t="shared" si="1622"/>
        <v>0</v>
      </c>
      <c r="H885" s="6">
        <f t="shared" si="1622"/>
        <v>0</v>
      </c>
      <c r="I885" s="6">
        <f t="shared" si="1622"/>
        <v>0</v>
      </c>
      <c r="J885" s="6">
        <f t="shared" si="1622"/>
        <v>0</v>
      </c>
      <c r="K885" s="6">
        <f t="shared" si="1622"/>
        <v>0</v>
      </c>
      <c r="L885" s="6">
        <f t="shared" si="1622"/>
        <v>0</v>
      </c>
      <c r="M885" s="6">
        <f t="shared" si="1622"/>
        <v>0</v>
      </c>
      <c r="N885" s="6">
        <f t="shared" si="1622"/>
        <v>0</v>
      </c>
      <c r="O885" s="6">
        <f t="shared" si="1622"/>
        <v>0</v>
      </c>
      <c r="P885" s="6">
        <f t="shared" si="1622"/>
        <v>0</v>
      </c>
      <c r="Q885" s="6">
        <f t="shared" si="1622"/>
        <v>35242.227578999999</v>
      </c>
      <c r="R885" s="6">
        <f t="shared" si="1622"/>
        <v>0</v>
      </c>
      <c r="S885" s="6">
        <f t="shared" si="1622"/>
        <v>3473.8183349999999</v>
      </c>
      <c r="T885" s="6">
        <f t="shared" si="1622"/>
        <v>0</v>
      </c>
      <c r="U885" s="6">
        <f t="shared" si="1622"/>
        <v>0</v>
      </c>
      <c r="V885" s="6">
        <f t="shared" si="1622"/>
        <v>0</v>
      </c>
      <c r="W885" s="6">
        <f t="shared" si="1622"/>
        <v>0</v>
      </c>
      <c r="X885" s="6">
        <f t="shared" si="1622"/>
        <v>8650.4887950000011</v>
      </c>
      <c r="Y885" s="6">
        <f t="shared" si="1622"/>
        <v>0</v>
      </c>
      <c r="Z885" s="6">
        <f t="shared" si="1622"/>
        <v>0</v>
      </c>
      <c r="AA885" s="6">
        <f t="shared" si="1622"/>
        <v>0</v>
      </c>
      <c r="AB885" s="6">
        <f t="shared" si="1622"/>
        <v>0</v>
      </c>
      <c r="AC885" s="67"/>
      <c r="AD885" s="55"/>
    </row>
    <row r="886" spans="1:30" s="52" customFormat="1">
      <c r="A886" s="96" t="s">
        <v>241</v>
      </c>
      <c r="B886" s="214">
        <v>421928</v>
      </c>
      <c r="C886" s="215">
        <f t="shared" si="1601"/>
        <v>35160.67</v>
      </c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>
        <v>7.9000000000000008E-3</v>
      </c>
      <c r="Q886" s="61">
        <v>0.12820000000000001</v>
      </c>
      <c r="R886" s="61"/>
      <c r="S886" s="61">
        <v>1.18E-2</v>
      </c>
      <c r="T886" s="61">
        <v>0.51080000000000003</v>
      </c>
      <c r="U886" s="61"/>
      <c r="V886" s="61">
        <v>5.7000000000000002E-3</v>
      </c>
      <c r="W886" s="61"/>
      <c r="X886" s="61">
        <v>0.31459999999999999</v>
      </c>
      <c r="Y886" s="61">
        <v>1.2500000000000001E-2</v>
      </c>
      <c r="Z886" s="61">
        <v>8.5000000000000006E-3</v>
      </c>
      <c r="AA886" s="61">
        <v>0</v>
      </c>
      <c r="AB886" s="61">
        <v>0</v>
      </c>
      <c r="AC886" s="67"/>
      <c r="AD886" s="55"/>
    </row>
    <row r="887" spans="1:30" s="52" customFormat="1">
      <c r="A887" s="97"/>
      <c r="B887" s="12"/>
      <c r="C887" s="165"/>
      <c r="D887" s="39">
        <f t="shared" ref="D887" si="1623">$C886*D886</f>
        <v>0</v>
      </c>
      <c r="E887" s="39">
        <f t="shared" ref="E887" si="1624">$C886*E886</f>
        <v>0</v>
      </c>
      <c r="F887" s="39">
        <f t="shared" ref="F887:AB887" si="1625">$C886*F886</f>
        <v>0</v>
      </c>
      <c r="G887" s="39">
        <f t="shared" si="1625"/>
        <v>0</v>
      </c>
      <c r="H887" s="39">
        <f t="shared" si="1625"/>
        <v>0</v>
      </c>
      <c r="I887" s="39">
        <f t="shared" si="1625"/>
        <v>0</v>
      </c>
      <c r="J887" s="39">
        <f t="shared" si="1625"/>
        <v>0</v>
      </c>
      <c r="K887" s="39">
        <f t="shared" si="1625"/>
        <v>0</v>
      </c>
      <c r="L887" s="39">
        <f t="shared" si="1625"/>
        <v>0</v>
      </c>
      <c r="M887" s="39">
        <f t="shared" si="1625"/>
        <v>0</v>
      </c>
      <c r="N887" s="39">
        <f t="shared" si="1625"/>
        <v>0</v>
      </c>
      <c r="O887" s="39">
        <f t="shared" si="1625"/>
        <v>0</v>
      </c>
      <c r="P887" s="39">
        <f t="shared" si="1625"/>
        <v>277.769293</v>
      </c>
      <c r="Q887" s="39">
        <f t="shared" si="1625"/>
        <v>4507.5978940000005</v>
      </c>
      <c r="R887" s="39">
        <f t="shared" si="1625"/>
        <v>0</v>
      </c>
      <c r="S887" s="39">
        <f t="shared" si="1625"/>
        <v>414.89590599999997</v>
      </c>
      <c r="T887" s="39">
        <f t="shared" si="1625"/>
        <v>17960.070236</v>
      </c>
      <c r="U887" s="39">
        <f t="shared" si="1625"/>
        <v>0</v>
      </c>
      <c r="V887" s="39">
        <f t="shared" si="1625"/>
        <v>200.415819</v>
      </c>
      <c r="W887" s="39">
        <f t="shared" si="1625"/>
        <v>0</v>
      </c>
      <c r="X887" s="39">
        <f t="shared" si="1625"/>
        <v>11061.546781999999</v>
      </c>
      <c r="Y887" s="39">
        <f t="shared" si="1625"/>
        <v>439.508375</v>
      </c>
      <c r="Z887" s="39">
        <f t="shared" si="1625"/>
        <v>298.86569500000002</v>
      </c>
      <c r="AA887" s="39">
        <f t="shared" si="1625"/>
        <v>0</v>
      </c>
      <c r="AB887" s="39">
        <f t="shared" si="1625"/>
        <v>0</v>
      </c>
      <c r="AC887" s="67"/>
      <c r="AD887" s="55"/>
    </row>
    <row r="888" spans="1:30" s="52" customFormat="1">
      <c r="A888" s="96" t="s">
        <v>293</v>
      </c>
      <c r="B888" s="214">
        <v>1311984</v>
      </c>
      <c r="C888" s="215">
        <f t="shared" si="1601"/>
        <v>109332</v>
      </c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>
        <v>7.9000000000000008E-3</v>
      </c>
      <c r="Q888" s="61">
        <v>0.12820000000000001</v>
      </c>
      <c r="R888" s="61"/>
      <c r="S888" s="61">
        <v>1.18E-2</v>
      </c>
      <c r="T888" s="61">
        <v>0.51080000000000003</v>
      </c>
      <c r="U888" s="61"/>
      <c r="V888" s="61">
        <v>5.7000000000000002E-3</v>
      </c>
      <c r="W888" s="61"/>
      <c r="X888" s="61">
        <v>0.31459999999999999</v>
      </c>
      <c r="Y888" s="61">
        <v>1.2500000000000001E-2</v>
      </c>
      <c r="Z888" s="61">
        <v>8.5000000000000006E-3</v>
      </c>
      <c r="AA888" s="61">
        <v>0</v>
      </c>
      <c r="AB888" s="61">
        <v>0</v>
      </c>
      <c r="AC888" s="67"/>
      <c r="AD888" s="55"/>
    </row>
    <row r="889" spans="1:30" s="52" customFormat="1">
      <c r="A889" s="97"/>
      <c r="B889" s="12"/>
      <c r="C889" s="165"/>
      <c r="D889" s="39">
        <f t="shared" ref="D889" si="1626">$C888*D888</f>
        <v>0</v>
      </c>
      <c r="E889" s="39">
        <f t="shared" ref="E889" si="1627">$C888*E888</f>
        <v>0</v>
      </c>
      <c r="F889" s="39">
        <f t="shared" ref="F889:AB889" si="1628">$C888*F888</f>
        <v>0</v>
      </c>
      <c r="G889" s="39">
        <f t="shared" si="1628"/>
        <v>0</v>
      </c>
      <c r="H889" s="39">
        <f t="shared" si="1628"/>
        <v>0</v>
      </c>
      <c r="I889" s="39">
        <f t="shared" si="1628"/>
        <v>0</v>
      </c>
      <c r="J889" s="39">
        <f t="shared" si="1628"/>
        <v>0</v>
      </c>
      <c r="K889" s="39">
        <f t="shared" si="1628"/>
        <v>0</v>
      </c>
      <c r="L889" s="39">
        <f t="shared" si="1628"/>
        <v>0</v>
      </c>
      <c r="M889" s="39">
        <f t="shared" si="1628"/>
        <v>0</v>
      </c>
      <c r="N889" s="39">
        <f t="shared" si="1628"/>
        <v>0</v>
      </c>
      <c r="O889" s="39">
        <f t="shared" si="1628"/>
        <v>0</v>
      </c>
      <c r="P889" s="39">
        <f t="shared" si="1628"/>
        <v>863.72280000000012</v>
      </c>
      <c r="Q889" s="39">
        <f t="shared" si="1628"/>
        <v>14016.362400000002</v>
      </c>
      <c r="R889" s="39">
        <f t="shared" si="1628"/>
        <v>0</v>
      </c>
      <c r="S889" s="39">
        <f t="shared" si="1628"/>
        <v>1290.1176</v>
      </c>
      <c r="T889" s="39">
        <f t="shared" si="1628"/>
        <v>55846.785600000003</v>
      </c>
      <c r="U889" s="39">
        <f t="shared" si="1628"/>
        <v>0</v>
      </c>
      <c r="V889" s="39">
        <f t="shared" si="1628"/>
        <v>623.19240000000002</v>
      </c>
      <c r="W889" s="39">
        <f t="shared" si="1628"/>
        <v>0</v>
      </c>
      <c r="X889" s="39">
        <f t="shared" si="1628"/>
        <v>34395.847199999997</v>
      </c>
      <c r="Y889" s="39">
        <f t="shared" si="1628"/>
        <v>1366.65</v>
      </c>
      <c r="Z889" s="39">
        <f t="shared" si="1628"/>
        <v>929.32200000000012</v>
      </c>
      <c r="AA889" s="39">
        <f t="shared" si="1628"/>
        <v>0</v>
      </c>
      <c r="AB889" s="39">
        <f t="shared" si="1628"/>
        <v>0</v>
      </c>
      <c r="AC889" s="67"/>
      <c r="AD889" s="55"/>
    </row>
    <row r="890" spans="1:30" s="52" customFormat="1">
      <c r="A890" s="96" t="s">
        <v>287</v>
      </c>
      <c r="B890" s="214">
        <v>1565790</v>
      </c>
      <c r="C890" s="215">
        <f t="shared" si="1601"/>
        <v>130482.5</v>
      </c>
      <c r="D890" s="61">
        <v>0.88829999999999998</v>
      </c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>
        <v>2E-3</v>
      </c>
      <c r="Q890" s="61">
        <v>4.7399999999999998E-2</v>
      </c>
      <c r="R890" s="61"/>
      <c r="S890" s="61"/>
      <c r="T890" s="61"/>
      <c r="U890" s="61"/>
      <c r="V890" s="61"/>
      <c r="W890" s="61"/>
      <c r="X890" s="61">
        <v>5.7799999999999997E-2</v>
      </c>
      <c r="Y890" s="61">
        <v>2.3E-3</v>
      </c>
      <c r="Z890" s="61">
        <v>2.2000000000000001E-3</v>
      </c>
      <c r="AA890" s="61">
        <v>0</v>
      </c>
      <c r="AB890" s="61">
        <v>0</v>
      </c>
      <c r="AC890" s="67"/>
      <c r="AD890" s="55"/>
    </row>
    <row r="891" spans="1:30" s="52" customFormat="1">
      <c r="A891" s="97"/>
      <c r="B891" s="12"/>
      <c r="C891" s="165"/>
      <c r="D891" s="39">
        <f t="shared" ref="D891" si="1629">$C890*D890</f>
        <v>115907.60475</v>
      </c>
      <c r="E891" s="39">
        <f t="shared" ref="E891" si="1630">$C890*E890</f>
        <v>0</v>
      </c>
      <c r="F891" s="39">
        <f t="shared" ref="F891:AB891" si="1631">$C890*F890</f>
        <v>0</v>
      </c>
      <c r="G891" s="39">
        <f t="shared" si="1631"/>
        <v>0</v>
      </c>
      <c r="H891" s="39">
        <f t="shared" si="1631"/>
        <v>0</v>
      </c>
      <c r="I891" s="39">
        <f t="shared" si="1631"/>
        <v>0</v>
      </c>
      <c r="J891" s="39">
        <f t="shared" si="1631"/>
        <v>0</v>
      </c>
      <c r="K891" s="39">
        <f t="shared" si="1631"/>
        <v>0</v>
      </c>
      <c r="L891" s="39">
        <f t="shared" si="1631"/>
        <v>0</v>
      </c>
      <c r="M891" s="39">
        <f t="shared" si="1631"/>
        <v>0</v>
      </c>
      <c r="N891" s="39">
        <f t="shared" si="1631"/>
        <v>0</v>
      </c>
      <c r="O891" s="39">
        <f t="shared" si="1631"/>
        <v>0</v>
      </c>
      <c r="P891" s="39">
        <f t="shared" si="1631"/>
        <v>260.96500000000003</v>
      </c>
      <c r="Q891" s="39">
        <f t="shared" si="1631"/>
        <v>6184.8705</v>
      </c>
      <c r="R891" s="39">
        <f t="shared" si="1631"/>
        <v>0</v>
      </c>
      <c r="S891" s="39">
        <f t="shared" si="1631"/>
        <v>0</v>
      </c>
      <c r="T891" s="39">
        <f t="shared" si="1631"/>
        <v>0</v>
      </c>
      <c r="U891" s="39">
        <f t="shared" si="1631"/>
        <v>0</v>
      </c>
      <c r="V891" s="39">
        <f t="shared" si="1631"/>
        <v>0</v>
      </c>
      <c r="W891" s="39">
        <f t="shared" si="1631"/>
        <v>0</v>
      </c>
      <c r="X891" s="39">
        <f t="shared" si="1631"/>
        <v>7541.8885</v>
      </c>
      <c r="Y891" s="39">
        <f t="shared" si="1631"/>
        <v>300.10975000000002</v>
      </c>
      <c r="Z891" s="39">
        <f t="shared" si="1631"/>
        <v>287.06150000000002</v>
      </c>
      <c r="AA891" s="39">
        <f t="shared" si="1631"/>
        <v>0</v>
      </c>
      <c r="AB891" s="39">
        <f t="shared" si="1631"/>
        <v>0</v>
      </c>
      <c r="AC891" s="67"/>
      <c r="AD891" s="55"/>
    </row>
    <row r="892" spans="1:30" s="52" customFormat="1">
      <c r="A892" s="96" t="s">
        <v>528</v>
      </c>
      <c r="B892" s="214">
        <v>1388128</v>
      </c>
      <c r="C892" s="215">
        <f t="shared" si="1601"/>
        <v>115677.33</v>
      </c>
      <c r="D892" s="19">
        <v>0.65229999999999999</v>
      </c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>
        <v>0.25869999999999999</v>
      </c>
      <c r="R892" s="19"/>
      <c r="S892" s="19">
        <v>2.5499999999999998E-2</v>
      </c>
      <c r="T892" s="19"/>
      <c r="U892" s="19"/>
      <c r="V892" s="19"/>
      <c r="W892" s="19"/>
      <c r="X892" s="19">
        <v>6.3500000000000001E-2</v>
      </c>
      <c r="Y892" s="19"/>
      <c r="Z892" s="19"/>
      <c r="AA892" s="19"/>
      <c r="AB892" s="19"/>
      <c r="AC892" s="67"/>
      <c r="AD892" s="55"/>
    </row>
    <row r="893" spans="1:30" s="52" customFormat="1">
      <c r="A893" s="97"/>
      <c r="B893" s="12"/>
      <c r="C893" s="165"/>
      <c r="D893" s="6">
        <f t="shared" ref="D893" si="1632">$C892*D892</f>
        <v>75456.322358999998</v>
      </c>
      <c r="E893" s="6">
        <f t="shared" ref="E893" si="1633">$C892*E892</f>
        <v>0</v>
      </c>
      <c r="F893" s="6">
        <f t="shared" ref="F893:AB893" si="1634">$C892*F892</f>
        <v>0</v>
      </c>
      <c r="G893" s="6">
        <f t="shared" si="1634"/>
        <v>0</v>
      </c>
      <c r="H893" s="6">
        <f t="shared" si="1634"/>
        <v>0</v>
      </c>
      <c r="I893" s="6">
        <f t="shared" si="1634"/>
        <v>0</v>
      </c>
      <c r="J893" s="6">
        <f t="shared" si="1634"/>
        <v>0</v>
      </c>
      <c r="K893" s="6">
        <f t="shared" si="1634"/>
        <v>0</v>
      </c>
      <c r="L893" s="6">
        <f t="shared" si="1634"/>
        <v>0</v>
      </c>
      <c r="M893" s="6">
        <f t="shared" si="1634"/>
        <v>0</v>
      </c>
      <c r="N893" s="6">
        <f t="shared" si="1634"/>
        <v>0</v>
      </c>
      <c r="O893" s="6">
        <f t="shared" si="1634"/>
        <v>0</v>
      </c>
      <c r="P893" s="6">
        <f t="shared" si="1634"/>
        <v>0</v>
      </c>
      <c r="Q893" s="6">
        <f t="shared" si="1634"/>
        <v>29925.725270999999</v>
      </c>
      <c r="R893" s="6">
        <f t="shared" si="1634"/>
        <v>0</v>
      </c>
      <c r="S893" s="6">
        <f t="shared" si="1634"/>
        <v>2949.7719149999998</v>
      </c>
      <c r="T893" s="6">
        <f t="shared" si="1634"/>
        <v>0</v>
      </c>
      <c r="U893" s="6">
        <f t="shared" si="1634"/>
        <v>0</v>
      </c>
      <c r="V893" s="6">
        <f t="shared" si="1634"/>
        <v>0</v>
      </c>
      <c r="W893" s="6">
        <f t="shared" si="1634"/>
        <v>0</v>
      </c>
      <c r="X893" s="6">
        <f t="shared" si="1634"/>
        <v>7345.5104550000005</v>
      </c>
      <c r="Y893" s="6">
        <f t="shared" si="1634"/>
        <v>0</v>
      </c>
      <c r="Z893" s="6">
        <f t="shared" si="1634"/>
        <v>0</v>
      </c>
      <c r="AA893" s="6">
        <f t="shared" si="1634"/>
        <v>0</v>
      </c>
      <c r="AB893" s="6">
        <f t="shared" si="1634"/>
        <v>0</v>
      </c>
      <c r="AC893" s="67"/>
      <c r="AD893" s="55"/>
    </row>
    <row r="894" spans="1:30" s="52" customFormat="1">
      <c r="A894" s="96" t="s">
        <v>529</v>
      </c>
      <c r="B894" s="214">
        <v>5959</v>
      </c>
      <c r="C894" s="215">
        <f t="shared" si="1601"/>
        <v>496.58</v>
      </c>
      <c r="D894" s="19">
        <v>0.65229999999999999</v>
      </c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>
        <v>0.25869999999999999</v>
      </c>
      <c r="R894" s="19"/>
      <c r="S894" s="19">
        <v>2.5499999999999998E-2</v>
      </c>
      <c r="T894" s="19"/>
      <c r="U894" s="19"/>
      <c r="V894" s="19"/>
      <c r="W894" s="19"/>
      <c r="X894" s="19">
        <v>6.3500000000000001E-2</v>
      </c>
      <c r="Y894" s="19"/>
      <c r="Z894" s="19"/>
      <c r="AA894" s="19"/>
      <c r="AB894" s="19"/>
      <c r="AC894" s="67"/>
      <c r="AD894" s="55"/>
    </row>
    <row r="895" spans="1:30" s="52" customFormat="1">
      <c r="A895" s="97"/>
      <c r="B895" s="12"/>
      <c r="C895" s="164"/>
      <c r="D895" s="6">
        <f t="shared" ref="D895" si="1635">$C894*D894</f>
        <v>323.91913399999999</v>
      </c>
      <c r="E895" s="6">
        <f t="shared" ref="E895" si="1636">$C894*E894</f>
        <v>0</v>
      </c>
      <c r="F895" s="6">
        <f t="shared" ref="F895:AB895" si="1637">$C894*F894</f>
        <v>0</v>
      </c>
      <c r="G895" s="6">
        <f t="shared" si="1637"/>
        <v>0</v>
      </c>
      <c r="H895" s="6">
        <f t="shared" si="1637"/>
        <v>0</v>
      </c>
      <c r="I895" s="6">
        <f t="shared" si="1637"/>
        <v>0</v>
      </c>
      <c r="J895" s="6">
        <f t="shared" si="1637"/>
        <v>0</v>
      </c>
      <c r="K895" s="6">
        <f t="shared" si="1637"/>
        <v>0</v>
      </c>
      <c r="L895" s="6">
        <f t="shared" si="1637"/>
        <v>0</v>
      </c>
      <c r="M895" s="6">
        <f t="shared" si="1637"/>
        <v>0</v>
      </c>
      <c r="N895" s="6">
        <f t="shared" si="1637"/>
        <v>0</v>
      </c>
      <c r="O895" s="6">
        <f t="shared" si="1637"/>
        <v>0</v>
      </c>
      <c r="P895" s="6">
        <f t="shared" si="1637"/>
        <v>0</v>
      </c>
      <c r="Q895" s="6">
        <f t="shared" si="1637"/>
        <v>128.46524599999998</v>
      </c>
      <c r="R895" s="6">
        <f t="shared" si="1637"/>
        <v>0</v>
      </c>
      <c r="S895" s="6">
        <f t="shared" si="1637"/>
        <v>12.662789999999999</v>
      </c>
      <c r="T895" s="6">
        <f t="shared" si="1637"/>
        <v>0</v>
      </c>
      <c r="U895" s="6">
        <f t="shared" si="1637"/>
        <v>0</v>
      </c>
      <c r="V895" s="6">
        <f t="shared" si="1637"/>
        <v>0</v>
      </c>
      <c r="W895" s="6">
        <f t="shared" si="1637"/>
        <v>0</v>
      </c>
      <c r="X895" s="6">
        <f t="shared" si="1637"/>
        <v>31.532830000000001</v>
      </c>
      <c r="Y895" s="6">
        <f t="shared" si="1637"/>
        <v>0</v>
      </c>
      <c r="Z895" s="6">
        <f t="shared" si="1637"/>
        <v>0</v>
      </c>
      <c r="AA895" s="6">
        <f t="shared" si="1637"/>
        <v>0</v>
      </c>
      <c r="AB895" s="6">
        <f t="shared" si="1637"/>
        <v>0</v>
      </c>
      <c r="AC895" s="67"/>
      <c r="AD895" s="55"/>
    </row>
    <row r="896" spans="1:30" s="52" customFormat="1">
      <c r="A896" s="16" t="s">
        <v>50</v>
      </c>
      <c r="B896" s="9">
        <f>SUM(B874:B895)</f>
        <v>10887200</v>
      </c>
      <c r="C896" s="170">
        <f>SUM(C874:C895)</f>
        <v>907266.66999999993</v>
      </c>
      <c r="D896" s="9">
        <f t="shared" ref="D896:AB896" si="1638">D875+D877+D879+D881+D883+D885+D887+D889+D891+D893+D895</f>
        <v>507088.47520300001</v>
      </c>
      <c r="E896" s="9">
        <f t="shared" si="1638"/>
        <v>13068.0594</v>
      </c>
      <c r="F896" s="9">
        <f t="shared" si="1638"/>
        <v>5502.3407999999999</v>
      </c>
      <c r="G896" s="9">
        <f t="shared" si="1638"/>
        <v>7680.3507</v>
      </c>
      <c r="H896" s="9">
        <f t="shared" si="1638"/>
        <v>3926.1494249999996</v>
      </c>
      <c r="I896" s="9">
        <f t="shared" si="1638"/>
        <v>12791.031825</v>
      </c>
      <c r="J896" s="9">
        <f t="shared" si="1638"/>
        <v>2025.1671000000001</v>
      </c>
      <c r="K896" s="9">
        <f t="shared" si="1638"/>
        <v>3104.6193750000002</v>
      </c>
      <c r="L896" s="9">
        <f t="shared" si="1638"/>
        <v>1633.507425</v>
      </c>
      <c r="M896" s="9">
        <f t="shared" si="1638"/>
        <v>2483.6954999999998</v>
      </c>
      <c r="N896" s="9">
        <f t="shared" si="1638"/>
        <v>12724.163100000002</v>
      </c>
      <c r="O896" s="9">
        <f t="shared" si="1638"/>
        <v>1805.455575</v>
      </c>
      <c r="P896" s="9">
        <f t="shared" si="1638"/>
        <v>1402.457093</v>
      </c>
      <c r="Q896" s="9">
        <f t="shared" si="1638"/>
        <v>139418.11016000001</v>
      </c>
      <c r="R896" s="9">
        <f t="shared" si="1638"/>
        <v>1815.0082499999999</v>
      </c>
      <c r="S896" s="9">
        <f t="shared" si="1638"/>
        <v>11222.948960999998</v>
      </c>
      <c r="T896" s="9">
        <f t="shared" si="1638"/>
        <v>78965.300336</v>
      </c>
      <c r="U896" s="9">
        <f t="shared" si="1638"/>
        <v>1700.3761500000001</v>
      </c>
      <c r="V896" s="9">
        <f t="shared" si="1638"/>
        <v>4329.4399440000007</v>
      </c>
      <c r="W896" s="9">
        <f t="shared" si="1638"/>
        <v>4508.8625999999995</v>
      </c>
      <c r="X896" s="9">
        <f t="shared" si="1638"/>
        <v>85882.544988999987</v>
      </c>
      <c r="Y896" s="9">
        <f t="shared" si="1638"/>
        <v>2484.2388340000002</v>
      </c>
      <c r="Z896" s="9">
        <f t="shared" si="1638"/>
        <v>1627.9458550000002</v>
      </c>
      <c r="AA896" s="9">
        <f t="shared" si="1638"/>
        <v>76.421400000000006</v>
      </c>
      <c r="AB896" s="9">
        <f t="shared" si="1638"/>
        <v>0</v>
      </c>
      <c r="AC896" s="67"/>
      <c r="AD896" s="55"/>
    </row>
    <row r="897" spans="1:30" s="52" customFormat="1">
      <c r="A897" s="87"/>
      <c r="B897" s="26"/>
      <c r="C897" s="16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67"/>
      <c r="AD897" s="55"/>
    </row>
    <row r="898" spans="1:30" s="52" customFormat="1">
      <c r="A898" s="87"/>
      <c r="B898" s="17"/>
      <c r="C898" s="16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67"/>
      <c r="AD898" s="55"/>
    </row>
    <row r="899" spans="1:30" s="52" customFormat="1" ht="13.8" thickBot="1">
      <c r="A899" s="82" t="s">
        <v>138</v>
      </c>
      <c r="B899" s="127"/>
      <c r="C899" s="159"/>
      <c r="D899" s="127"/>
      <c r="E899" s="1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67"/>
      <c r="AD899" s="55"/>
    </row>
    <row r="900" spans="1:30" s="52" customFormat="1" ht="13.8" thickBot="1">
      <c r="A900" s="113" t="s">
        <v>1</v>
      </c>
      <c r="B900" s="114" t="s">
        <v>2</v>
      </c>
      <c r="C900" s="160" t="s">
        <v>3</v>
      </c>
      <c r="D900" s="222" t="s">
        <v>4</v>
      </c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123"/>
      <c r="AA900" s="123"/>
      <c r="AB900" s="123"/>
      <c r="AC900" s="67"/>
      <c r="AD900" s="55"/>
    </row>
    <row r="901" spans="1:30" s="52" customFormat="1">
      <c r="A901" s="115" t="s">
        <v>5</v>
      </c>
      <c r="B901" s="116" t="s">
        <v>6</v>
      </c>
      <c r="C901" s="161" t="s">
        <v>6</v>
      </c>
      <c r="D901" s="117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9"/>
      <c r="Z901" s="116" t="s">
        <v>7</v>
      </c>
      <c r="AA901" s="116"/>
      <c r="AB901" s="116"/>
      <c r="AC901" s="67"/>
      <c r="AD901" s="55"/>
    </row>
    <row r="902" spans="1:30" s="52" customFormat="1">
      <c r="A902" s="115" t="s">
        <v>8</v>
      </c>
      <c r="B902" s="116" t="s">
        <v>9</v>
      </c>
      <c r="C902" s="161" t="s">
        <v>9</v>
      </c>
      <c r="D902" s="120" t="s">
        <v>10</v>
      </c>
      <c r="E902" s="116" t="s">
        <v>11</v>
      </c>
      <c r="F902" s="116" t="s">
        <v>12</v>
      </c>
      <c r="G902" s="116" t="s">
        <v>13</v>
      </c>
      <c r="H902" s="116" t="s">
        <v>14</v>
      </c>
      <c r="I902" s="116" t="s">
        <v>15</v>
      </c>
      <c r="J902" s="116" t="s">
        <v>16</v>
      </c>
      <c r="K902" s="116" t="s">
        <v>17</v>
      </c>
      <c r="L902" s="116" t="s">
        <v>18</v>
      </c>
      <c r="M902" s="116" t="s">
        <v>19</v>
      </c>
      <c r="N902" s="116" t="s">
        <v>20</v>
      </c>
      <c r="O902" s="116" t="s">
        <v>175</v>
      </c>
      <c r="P902" s="116" t="s">
        <v>21</v>
      </c>
      <c r="Q902" s="116" t="s">
        <v>22</v>
      </c>
      <c r="R902" s="116" t="s">
        <v>23</v>
      </c>
      <c r="S902" s="116" t="s">
        <v>24</v>
      </c>
      <c r="T902" s="116" t="s">
        <v>25</v>
      </c>
      <c r="U902" s="116" t="s">
        <v>26</v>
      </c>
      <c r="V902" s="116" t="s">
        <v>27</v>
      </c>
      <c r="W902" s="116" t="s">
        <v>28</v>
      </c>
      <c r="X902" s="116" t="s">
        <v>29</v>
      </c>
      <c r="Y902" s="116" t="s">
        <v>30</v>
      </c>
      <c r="Z902" s="116" t="s">
        <v>31</v>
      </c>
      <c r="AA902" s="116" t="s">
        <v>493</v>
      </c>
      <c r="AB902" s="116" t="s">
        <v>476</v>
      </c>
      <c r="AC902" s="67"/>
      <c r="AD902" s="55"/>
    </row>
    <row r="903" spans="1:30" s="52" customFormat="1">
      <c r="A903" s="115"/>
      <c r="B903" s="116"/>
      <c r="C903" s="188" t="s">
        <v>640</v>
      </c>
      <c r="D903" s="121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67"/>
      <c r="AD903" s="55"/>
    </row>
    <row r="904" spans="1:30" s="52" customFormat="1">
      <c r="A904" s="96" t="s">
        <v>139</v>
      </c>
      <c r="B904" s="214">
        <v>1383804</v>
      </c>
      <c r="C904" s="215">
        <f>ROUND(B904/12,2)</f>
        <v>115317</v>
      </c>
      <c r="D904" s="5"/>
      <c r="E904" s="5"/>
      <c r="F904" s="5"/>
      <c r="G904" s="5"/>
      <c r="H904" s="5"/>
      <c r="I904" s="5"/>
      <c r="J904" s="5"/>
      <c r="K904" s="5"/>
      <c r="L904" s="5"/>
      <c r="M904" s="5">
        <v>0.84499999999999997</v>
      </c>
      <c r="N904" s="5"/>
      <c r="O904" s="5"/>
      <c r="P904" s="5"/>
      <c r="Q904" s="5"/>
      <c r="R904" s="5"/>
      <c r="S904" s="5"/>
      <c r="T904" s="5">
        <v>0.155</v>
      </c>
      <c r="U904" s="5"/>
      <c r="V904" s="5"/>
      <c r="W904" s="5"/>
      <c r="X904" s="5"/>
      <c r="Y904" s="5"/>
      <c r="Z904" s="5"/>
      <c r="AA904" s="5"/>
      <c r="AB904" s="5"/>
      <c r="AC904" s="67"/>
      <c r="AD904" s="55"/>
    </row>
    <row r="905" spans="1:30" s="52" customFormat="1">
      <c r="A905" s="97"/>
      <c r="B905" s="12"/>
      <c r="C905" s="165"/>
      <c r="D905" s="6">
        <f t="shared" ref="D905" si="1639">$C904*D904</f>
        <v>0</v>
      </c>
      <c r="E905" s="6">
        <f t="shared" ref="E905" si="1640">$C904*E904</f>
        <v>0</v>
      </c>
      <c r="F905" s="6">
        <f t="shared" ref="F905:AB905" si="1641">$C904*F904</f>
        <v>0</v>
      </c>
      <c r="G905" s="6">
        <f t="shared" si="1641"/>
        <v>0</v>
      </c>
      <c r="H905" s="6">
        <f t="shared" si="1641"/>
        <v>0</v>
      </c>
      <c r="I905" s="6">
        <f t="shared" si="1641"/>
        <v>0</v>
      </c>
      <c r="J905" s="6">
        <f t="shared" si="1641"/>
        <v>0</v>
      </c>
      <c r="K905" s="6">
        <f t="shared" si="1641"/>
        <v>0</v>
      </c>
      <c r="L905" s="6">
        <f t="shared" si="1641"/>
        <v>0</v>
      </c>
      <c r="M905" s="6">
        <f t="shared" si="1641"/>
        <v>97442.864999999991</v>
      </c>
      <c r="N905" s="6">
        <f t="shared" si="1641"/>
        <v>0</v>
      </c>
      <c r="O905" s="6">
        <f t="shared" si="1641"/>
        <v>0</v>
      </c>
      <c r="P905" s="6">
        <f t="shared" si="1641"/>
        <v>0</v>
      </c>
      <c r="Q905" s="6">
        <f t="shared" si="1641"/>
        <v>0</v>
      </c>
      <c r="R905" s="6">
        <f t="shared" si="1641"/>
        <v>0</v>
      </c>
      <c r="S905" s="6">
        <f t="shared" si="1641"/>
        <v>0</v>
      </c>
      <c r="T905" s="6">
        <f t="shared" si="1641"/>
        <v>17874.134999999998</v>
      </c>
      <c r="U905" s="6">
        <f t="shared" si="1641"/>
        <v>0</v>
      </c>
      <c r="V905" s="6">
        <f t="shared" si="1641"/>
        <v>0</v>
      </c>
      <c r="W905" s="6">
        <f t="shared" si="1641"/>
        <v>0</v>
      </c>
      <c r="X905" s="6">
        <f t="shared" si="1641"/>
        <v>0</v>
      </c>
      <c r="Y905" s="6">
        <f t="shared" si="1641"/>
        <v>0</v>
      </c>
      <c r="Z905" s="6">
        <f t="shared" si="1641"/>
        <v>0</v>
      </c>
      <c r="AA905" s="6">
        <f t="shared" si="1641"/>
        <v>0</v>
      </c>
      <c r="AB905" s="6">
        <f t="shared" si="1641"/>
        <v>0</v>
      </c>
      <c r="AC905" s="67"/>
      <c r="AD905" s="55"/>
    </row>
    <row r="906" spans="1:30" s="52" customFormat="1">
      <c r="A906" s="96" t="s">
        <v>140</v>
      </c>
      <c r="B906" s="217">
        <f xml:space="preserve"> 21373/2</f>
        <v>10686.5</v>
      </c>
      <c r="C906" s="215">
        <f t="shared" ref="C906:C918" si="1642">ROUND(B906/12,2)</f>
        <v>890.54</v>
      </c>
      <c r="D906" s="38">
        <v>1.6500000000000001E-2</v>
      </c>
      <c r="E906" s="38">
        <v>0.1368</v>
      </c>
      <c r="F906" s="38">
        <v>5.7599999999999998E-2</v>
      </c>
      <c r="G906" s="38">
        <v>8.0399999999999999E-2</v>
      </c>
      <c r="H906" s="38">
        <v>4.1099999999999998E-2</v>
      </c>
      <c r="I906" s="38">
        <v>0.13389999999999999</v>
      </c>
      <c r="J906" s="38">
        <v>2.12E-2</v>
      </c>
      <c r="K906" s="38">
        <v>3.2500000000000001E-2</v>
      </c>
      <c r="L906" s="38">
        <v>1.7100000000000001E-2</v>
      </c>
      <c r="M906" s="38">
        <v>2.5999999999999999E-2</v>
      </c>
      <c r="N906" s="38">
        <v>0.13320000000000001</v>
      </c>
      <c r="O906" s="38">
        <v>1.89E-2</v>
      </c>
      <c r="P906" s="38">
        <v>0</v>
      </c>
      <c r="Q906" s="38">
        <v>3.8600000000000002E-2</v>
      </c>
      <c r="R906" s="38">
        <v>1.9E-2</v>
      </c>
      <c r="S906" s="38">
        <v>4.1999999999999997E-3</v>
      </c>
      <c r="T906" s="38">
        <v>5.3999999999999999E-2</v>
      </c>
      <c r="U906" s="38">
        <v>1.78E-2</v>
      </c>
      <c r="V906" s="38">
        <v>3.6700000000000003E-2</v>
      </c>
      <c r="W906" s="38">
        <v>4.7199999999999999E-2</v>
      </c>
      <c r="X906" s="38">
        <v>6.3899999999999998E-2</v>
      </c>
      <c r="Y906" s="38">
        <v>2.5999999999999999E-3</v>
      </c>
      <c r="Z906" s="5">
        <v>0</v>
      </c>
      <c r="AA906" s="5">
        <v>8.0000000000000004E-4</v>
      </c>
      <c r="AB906" s="5">
        <v>0</v>
      </c>
      <c r="AC906" s="67"/>
      <c r="AD906" s="55"/>
    </row>
    <row r="907" spans="1:30" s="52" customFormat="1">
      <c r="A907" s="97"/>
      <c r="B907" s="30"/>
      <c r="C907" s="165"/>
      <c r="D907" s="6">
        <f t="shared" ref="D907" si="1643">$C906*D906</f>
        <v>14.693910000000001</v>
      </c>
      <c r="E907" s="6">
        <f t="shared" ref="E907" si="1644">$C906*E906</f>
        <v>121.825872</v>
      </c>
      <c r="F907" s="6">
        <f t="shared" ref="F907:O907" si="1645">$C906*F906</f>
        <v>51.295103999999995</v>
      </c>
      <c r="G907" s="6">
        <f t="shared" si="1645"/>
        <v>71.599415999999991</v>
      </c>
      <c r="H907" s="6">
        <f t="shared" si="1645"/>
        <v>36.601194</v>
      </c>
      <c r="I907" s="6">
        <f t="shared" si="1645"/>
        <v>119.24330599999999</v>
      </c>
      <c r="J907" s="6">
        <f t="shared" si="1645"/>
        <v>18.879448</v>
      </c>
      <c r="K907" s="6">
        <f t="shared" si="1645"/>
        <v>28.942550000000001</v>
      </c>
      <c r="L907" s="6">
        <f t="shared" si="1645"/>
        <v>15.228234</v>
      </c>
      <c r="M907" s="6">
        <f t="shared" si="1645"/>
        <v>23.154039999999998</v>
      </c>
      <c r="N907" s="6">
        <f t="shared" si="1645"/>
        <v>118.619928</v>
      </c>
      <c r="O907" s="6">
        <f t="shared" si="1645"/>
        <v>16.831205999999998</v>
      </c>
      <c r="P907" s="6">
        <f t="shared" ref="P907" si="1646">$C906*P906</f>
        <v>0</v>
      </c>
      <c r="Q907" s="6">
        <f t="shared" ref="Q907" si="1647">$C906*Q906</f>
        <v>34.374844000000003</v>
      </c>
      <c r="R907" s="6">
        <f t="shared" ref="R907:AB907" si="1648">$C906*R906</f>
        <v>16.920259999999999</v>
      </c>
      <c r="S907" s="6">
        <f t="shared" si="1648"/>
        <v>3.7402679999999995</v>
      </c>
      <c r="T907" s="6">
        <f t="shared" si="1648"/>
        <v>48.08916</v>
      </c>
      <c r="U907" s="6">
        <f t="shared" si="1648"/>
        <v>15.851611999999999</v>
      </c>
      <c r="V907" s="6">
        <f t="shared" si="1648"/>
        <v>32.682818000000005</v>
      </c>
      <c r="W907" s="6">
        <f t="shared" si="1648"/>
        <v>42.033487999999998</v>
      </c>
      <c r="X907" s="6">
        <f t="shared" si="1648"/>
        <v>56.905505999999995</v>
      </c>
      <c r="Y907" s="6">
        <f t="shared" si="1648"/>
        <v>2.315404</v>
      </c>
      <c r="Z907" s="6">
        <f t="shared" si="1648"/>
        <v>0</v>
      </c>
      <c r="AA907" s="6">
        <f t="shared" si="1648"/>
        <v>0.71243199999999995</v>
      </c>
      <c r="AB907" s="6">
        <f t="shared" si="1648"/>
        <v>0</v>
      </c>
      <c r="AC907" s="67"/>
      <c r="AD907" s="55"/>
    </row>
    <row r="908" spans="1:30" s="52" customFormat="1">
      <c r="A908" s="96" t="s">
        <v>455</v>
      </c>
      <c r="B908" s="217">
        <f xml:space="preserve"> 21373/2</f>
        <v>10686.5</v>
      </c>
      <c r="C908" s="215">
        <f t="shared" si="1642"/>
        <v>890.54</v>
      </c>
      <c r="D908" s="5">
        <v>0.17530000000000001</v>
      </c>
      <c r="E908" s="5"/>
      <c r="F908" s="5"/>
      <c r="G908" s="5"/>
      <c r="H908" s="5">
        <v>1.84E-2</v>
      </c>
      <c r="I908" s="5"/>
      <c r="J908" s="5"/>
      <c r="K908" s="5"/>
      <c r="L908" s="5"/>
      <c r="M908" s="5">
        <v>0.43459999999999999</v>
      </c>
      <c r="N908" s="5"/>
      <c r="O908" s="5"/>
      <c r="P908" s="5"/>
      <c r="Q908" s="5"/>
      <c r="R908" s="5"/>
      <c r="S908" s="5"/>
      <c r="T908" s="5">
        <v>0.18790000000000001</v>
      </c>
      <c r="U908" s="5"/>
      <c r="V908" s="5">
        <v>1.52E-2</v>
      </c>
      <c r="W908" s="5">
        <v>0.13730000000000001</v>
      </c>
      <c r="X908" s="5">
        <v>3.0099999999999998E-2</v>
      </c>
      <c r="Y908" s="5">
        <v>1.1999999999999999E-3</v>
      </c>
      <c r="Z908" s="5"/>
      <c r="AA908" s="5"/>
      <c r="AB908" s="5"/>
      <c r="AC908" s="67"/>
      <c r="AD908" s="55"/>
    </row>
    <row r="909" spans="1:30" s="52" customFormat="1">
      <c r="A909" s="97"/>
      <c r="B909" s="12"/>
      <c r="C909" s="165"/>
      <c r="D909" s="6">
        <f t="shared" ref="D909" si="1649">$C908*D908</f>
        <v>156.111662</v>
      </c>
      <c r="E909" s="6">
        <f t="shared" ref="E909" si="1650">$C908*E908</f>
        <v>0</v>
      </c>
      <c r="F909" s="6">
        <f t="shared" ref="F909:O909" si="1651">$C908*F908</f>
        <v>0</v>
      </c>
      <c r="G909" s="6">
        <f t="shared" si="1651"/>
        <v>0</v>
      </c>
      <c r="H909" s="6">
        <f t="shared" si="1651"/>
        <v>16.385935999999997</v>
      </c>
      <c r="I909" s="6">
        <f t="shared" si="1651"/>
        <v>0</v>
      </c>
      <c r="J909" s="6">
        <f t="shared" si="1651"/>
        <v>0</v>
      </c>
      <c r="K909" s="6">
        <f t="shared" si="1651"/>
        <v>0</v>
      </c>
      <c r="L909" s="6">
        <f t="shared" si="1651"/>
        <v>0</v>
      </c>
      <c r="M909" s="6">
        <f t="shared" si="1651"/>
        <v>387.028684</v>
      </c>
      <c r="N909" s="6">
        <f t="shared" si="1651"/>
        <v>0</v>
      </c>
      <c r="O909" s="6">
        <f t="shared" si="1651"/>
        <v>0</v>
      </c>
      <c r="P909" s="6">
        <f t="shared" ref="P909" si="1652">$C908*P908</f>
        <v>0</v>
      </c>
      <c r="Q909" s="6">
        <f t="shared" ref="Q909" si="1653">$C908*Q908</f>
        <v>0</v>
      </c>
      <c r="R909" s="6">
        <f t="shared" ref="R909:AB909" si="1654">$C908*R908</f>
        <v>0</v>
      </c>
      <c r="S909" s="6">
        <f t="shared" si="1654"/>
        <v>0</v>
      </c>
      <c r="T909" s="6">
        <f t="shared" si="1654"/>
        <v>167.33246600000001</v>
      </c>
      <c r="U909" s="6">
        <f t="shared" si="1654"/>
        <v>0</v>
      </c>
      <c r="V909" s="6">
        <f t="shared" si="1654"/>
        <v>13.536208</v>
      </c>
      <c r="W909" s="6">
        <f t="shared" si="1654"/>
        <v>122.271142</v>
      </c>
      <c r="X909" s="6">
        <f t="shared" si="1654"/>
        <v>26.805253999999998</v>
      </c>
      <c r="Y909" s="6">
        <f t="shared" si="1654"/>
        <v>1.0686479999999998</v>
      </c>
      <c r="Z909" s="6">
        <f t="shared" si="1654"/>
        <v>0</v>
      </c>
      <c r="AA909" s="6">
        <f t="shared" si="1654"/>
        <v>0</v>
      </c>
      <c r="AB909" s="6">
        <f t="shared" si="1654"/>
        <v>0</v>
      </c>
      <c r="AC909" s="67"/>
      <c r="AD909" s="55"/>
    </row>
    <row r="910" spans="1:30" s="52" customFormat="1">
      <c r="A910" s="96" t="s">
        <v>141</v>
      </c>
      <c r="B910" s="217">
        <f>496381/2</f>
        <v>248190.5</v>
      </c>
      <c r="C910" s="215">
        <f t="shared" si="1642"/>
        <v>20682.54</v>
      </c>
      <c r="D910" s="38">
        <v>1.6500000000000001E-2</v>
      </c>
      <c r="E910" s="38">
        <v>0.1368</v>
      </c>
      <c r="F910" s="38">
        <v>5.7599999999999998E-2</v>
      </c>
      <c r="G910" s="38">
        <v>8.0399999999999999E-2</v>
      </c>
      <c r="H910" s="38">
        <v>4.1099999999999998E-2</v>
      </c>
      <c r="I910" s="38">
        <v>0.13389999999999999</v>
      </c>
      <c r="J910" s="38">
        <v>2.12E-2</v>
      </c>
      <c r="K910" s="38">
        <v>3.2500000000000001E-2</v>
      </c>
      <c r="L910" s="38">
        <v>1.7100000000000001E-2</v>
      </c>
      <c r="M910" s="38">
        <v>2.5999999999999999E-2</v>
      </c>
      <c r="N910" s="38">
        <v>0.13320000000000001</v>
      </c>
      <c r="O910" s="38">
        <v>1.89E-2</v>
      </c>
      <c r="P910" s="38">
        <v>0</v>
      </c>
      <c r="Q910" s="38">
        <v>3.8600000000000002E-2</v>
      </c>
      <c r="R910" s="38">
        <v>1.9E-2</v>
      </c>
      <c r="S910" s="38">
        <v>4.1999999999999997E-3</v>
      </c>
      <c r="T910" s="38">
        <v>5.3999999999999999E-2</v>
      </c>
      <c r="U910" s="38">
        <v>1.78E-2</v>
      </c>
      <c r="V910" s="38">
        <v>3.6700000000000003E-2</v>
      </c>
      <c r="W910" s="38">
        <v>4.7199999999999999E-2</v>
      </c>
      <c r="X910" s="38">
        <v>6.3899999999999998E-2</v>
      </c>
      <c r="Y910" s="38">
        <v>2.5999999999999999E-3</v>
      </c>
      <c r="Z910" s="5">
        <v>0</v>
      </c>
      <c r="AA910" s="5">
        <v>8.0000000000000004E-4</v>
      </c>
      <c r="AB910" s="5">
        <v>0</v>
      </c>
      <c r="AC910" s="67"/>
      <c r="AD910" s="55"/>
    </row>
    <row r="911" spans="1:30" s="52" customFormat="1">
      <c r="A911" s="97"/>
      <c r="B911" s="30"/>
      <c r="C911" s="165"/>
      <c r="D911" s="6">
        <f t="shared" ref="D911" si="1655">$C910*D910</f>
        <v>341.26191000000006</v>
      </c>
      <c r="E911" s="6">
        <f t="shared" ref="E911" si="1656">$C910*E910</f>
        <v>2829.3714720000003</v>
      </c>
      <c r="F911" s="6">
        <f t="shared" ref="F911:O911" si="1657">$C910*F910</f>
        <v>1191.314304</v>
      </c>
      <c r="G911" s="6">
        <f t="shared" si="1657"/>
        <v>1662.8762160000001</v>
      </c>
      <c r="H911" s="6">
        <f t="shared" si="1657"/>
        <v>850.05239399999994</v>
      </c>
      <c r="I911" s="6">
        <f t="shared" si="1657"/>
        <v>2769.3921059999998</v>
      </c>
      <c r="J911" s="6">
        <f t="shared" si="1657"/>
        <v>438.46984800000001</v>
      </c>
      <c r="K911" s="6">
        <f t="shared" si="1657"/>
        <v>672.18255000000011</v>
      </c>
      <c r="L911" s="6">
        <f t="shared" si="1657"/>
        <v>353.67143400000003</v>
      </c>
      <c r="M911" s="6">
        <f t="shared" si="1657"/>
        <v>537.74603999999999</v>
      </c>
      <c r="N911" s="6">
        <f t="shared" si="1657"/>
        <v>2754.9143280000003</v>
      </c>
      <c r="O911" s="6">
        <f t="shared" si="1657"/>
        <v>390.90000600000002</v>
      </c>
      <c r="P911" s="6">
        <f t="shared" ref="P911" si="1658">$C910*P910</f>
        <v>0</v>
      </c>
      <c r="Q911" s="6">
        <f t="shared" ref="Q911" si="1659">$C910*Q910</f>
        <v>798.34604400000012</v>
      </c>
      <c r="R911" s="6">
        <f t="shared" ref="R911:AB911" si="1660">$C910*R910</f>
        <v>392.96825999999999</v>
      </c>
      <c r="S911" s="6">
        <f t="shared" si="1660"/>
        <v>86.866668000000004</v>
      </c>
      <c r="T911" s="6">
        <f t="shared" si="1660"/>
        <v>1116.85716</v>
      </c>
      <c r="U911" s="6">
        <f t="shared" si="1660"/>
        <v>368.14921200000003</v>
      </c>
      <c r="V911" s="6">
        <f t="shared" si="1660"/>
        <v>759.04921800000011</v>
      </c>
      <c r="W911" s="6">
        <f t="shared" si="1660"/>
        <v>976.21588800000006</v>
      </c>
      <c r="X911" s="6">
        <f t="shared" si="1660"/>
        <v>1321.6143059999999</v>
      </c>
      <c r="Y911" s="6">
        <f t="shared" si="1660"/>
        <v>53.774603999999997</v>
      </c>
      <c r="Z911" s="6">
        <f t="shared" si="1660"/>
        <v>0</v>
      </c>
      <c r="AA911" s="6">
        <f t="shared" si="1660"/>
        <v>16.546032</v>
      </c>
      <c r="AB911" s="6">
        <f t="shared" si="1660"/>
        <v>0</v>
      </c>
      <c r="AC911" s="67"/>
      <c r="AD911" s="55"/>
    </row>
    <row r="912" spans="1:30" s="52" customFormat="1">
      <c r="A912" s="96" t="s">
        <v>456</v>
      </c>
      <c r="B912" s="217">
        <f>496381/2</f>
        <v>248190.5</v>
      </c>
      <c r="C912" s="215">
        <f t="shared" si="1642"/>
        <v>20682.54</v>
      </c>
      <c r="D912" s="5"/>
      <c r="E912" s="5"/>
      <c r="F912" s="5"/>
      <c r="G912" s="5"/>
      <c r="H912" s="5"/>
      <c r="I912" s="5"/>
      <c r="J912" s="5"/>
      <c r="K912" s="5"/>
      <c r="L912" s="5"/>
      <c r="M912" s="5">
        <v>1</v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67"/>
      <c r="AD912" s="55"/>
    </row>
    <row r="913" spans="1:30" s="52" customFormat="1">
      <c r="A913" s="97"/>
      <c r="B913" s="12"/>
      <c r="C913" s="165"/>
      <c r="D913" s="6">
        <f t="shared" ref="D913" si="1661">$C912*D912</f>
        <v>0</v>
      </c>
      <c r="E913" s="6">
        <f t="shared" ref="E913" si="1662">$C912*E912</f>
        <v>0</v>
      </c>
      <c r="F913" s="6">
        <f t="shared" ref="F913:O913" si="1663">$C912*F912</f>
        <v>0</v>
      </c>
      <c r="G913" s="6">
        <f t="shared" si="1663"/>
        <v>0</v>
      </c>
      <c r="H913" s="6">
        <f t="shared" si="1663"/>
        <v>0</v>
      </c>
      <c r="I913" s="6">
        <f t="shared" si="1663"/>
        <v>0</v>
      </c>
      <c r="J913" s="6">
        <f t="shared" si="1663"/>
        <v>0</v>
      </c>
      <c r="K913" s="6">
        <f t="shared" si="1663"/>
        <v>0</v>
      </c>
      <c r="L913" s="6">
        <f t="shared" si="1663"/>
        <v>0</v>
      </c>
      <c r="M913" s="6">
        <f t="shared" si="1663"/>
        <v>20682.54</v>
      </c>
      <c r="N913" s="6">
        <f t="shared" si="1663"/>
        <v>0</v>
      </c>
      <c r="O913" s="6">
        <f t="shared" si="1663"/>
        <v>0</v>
      </c>
      <c r="P913" s="6">
        <f t="shared" ref="P913" si="1664">$C912*P912</f>
        <v>0</v>
      </c>
      <c r="Q913" s="6">
        <f t="shared" ref="Q913" si="1665">$C912*Q912</f>
        <v>0</v>
      </c>
      <c r="R913" s="6">
        <f t="shared" ref="R913:AB913" si="1666">$C912*R912</f>
        <v>0</v>
      </c>
      <c r="S913" s="6">
        <f t="shared" si="1666"/>
        <v>0</v>
      </c>
      <c r="T913" s="6">
        <f t="shared" si="1666"/>
        <v>0</v>
      </c>
      <c r="U913" s="6">
        <f t="shared" si="1666"/>
        <v>0</v>
      </c>
      <c r="V913" s="6">
        <f t="shared" si="1666"/>
        <v>0</v>
      </c>
      <c r="W913" s="6">
        <f t="shared" si="1666"/>
        <v>0</v>
      </c>
      <c r="X913" s="6">
        <f t="shared" si="1666"/>
        <v>0</v>
      </c>
      <c r="Y913" s="6">
        <f t="shared" si="1666"/>
        <v>0</v>
      </c>
      <c r="Z913" s="6">
        <f t="shared" si="1666"/>
        <v>0</v>
      </c>
      <c r="AA913" s="6">
        <f t="shared" si="1666"/>
        <v>0</v>
      </c>
      <c r="AB913" s="6">
        <f t="shared" si="1666"/>
        <v>0</v>
      </c>
      <c r="AC913" s="67"/>
      <c r="AD913" s="55"/>
    </row>
    <row r="914" spans="1:30" s="52" customFormat="1">
      <c r="A914" s="96" t="s">
        <v>153</v>
      </c>
      <c r="B914" s="214">
        <v>1063754</v>
      </c>
      <c r="C914" s="215">
        <f t="shared" si="1642"/>
        <v>88646.17</v>
      </c>
      <c r="D914" s="5"/>
      <c r="E914" s="5"/>
      <c r="F914" s="5"/>
      <c r="G914" s="5"/>
      <c r="H914" s="5"/>
      <c r="I914" s="5"/>
      <c r="J914" s="5"/>
      <c r="K914" s="5"/>
      <c r="L914" s="5"/>
      <c r="M914" s="5">
        <v>0.97060000000000002</v>
      </c>
      <c r="N914" s="5"/>
      <c r="O914" s="5"/>
      <c r="P914" s="5"/>
      <c r="Q914" s="5"/>
      <c r="R914" s="5"/>
      <c r="S914" s="5"/>
      <c r="T914" s="5">
        <v>2.9399999999999999E-2</v>
      </c>
      <c r="U914" s="5"/>
      <c r="V914" s="5"/>
      <c r="W914" s="5"/>
      <c r="X914" s="5"/>
      <c r="Y914" s="5"/>
      <c r="Z914" s="5"/>
      <c r="AA914" s="5"/>
      <c r="AB914" s="5"/>
      <c r="AC914" s="67"/>
      <c r="AD914" s="55"/>
    </row>
    <row r="915" spans="1:30" s="52" customFormat="1">
      <c r="A915" s="97"/>
      <c r="B915" s="12"/>
      <c r="C915" s="165"/>
      <c r="D915" s="6">
        <f t="shared" ref="D915" si="1667">$C914*D914</f>
        <v>0</v>
      </c>
      <c r="E915" s="6">
        <f t="shared" ref="E915" si="1668">$C914*E914</f>
        <v>0</v>
      </c>
      <c r="F915" s="6">
        <f t="shared" ref="F915:AB915" si="1669">$C914*F914</f>
        <v>0</v>
      </c>
      <c r="G915" s="6">
        <f t="shared" si="1669"/>
        <v>0</v>
      </c>
      <c r="H915" s="6">
        <f t="shared" si="1669"/>
        <v>0</v>
      </c>
      <c r="I915" s="6">
        <f t="shared" si="1669"/>
        <v>0</v>
      </c>
      <c r="J915" s="6">
        <f t="shared" si="1669"/>
        <v>0</v>
      </c>
      <c r="K915" s="6">
        <f t="shared" si="1669"/>
        <v>0</v>
      </c>
      <c r="L915" s="6">
        <f t="shared" si="1669"/>
        <v>0</v>
      </c>
      <c r="M915" s="6">
        <f t="shared" si="1669"/>
        <v>86039.972601999994</v>
      </c>
      <c r="N915" s="6">
        <f t="shared" si="1669"/>
        <v>0</v>
      </c>
      <c r="O915" s="6">
        <f t="shared" si="1669"/>
        <v>0</v>
      </c>
      <c r="P915" s="6">
        <f t="shared" si="1669"/>
        <v>0</v>
      </c>
      <c r="Q915" s="6">
        <f t="shared" si="1669"/>
        <v>0</v>
      </c>
      <c r="R915" s="6">
        <f t="shared" si="1669"/>
        <v>0</v>
      </c>
      <c r="S915" s="6">
        <f t="shared" si="1669"/>
        <v>0</v>
      </c>
      <c r="T915" s="6">
        <f t="shared" si="1669"/>
        <v>2606.1973979999998</v>
      </c>
      <c r="U915" s="6">
        <f t="shared" si="1669"/>
        <v>0</v>
      </c>
      <c r="V915" s="6">
        <f t="shared" si="1669"/>
        <v>0</v>
      </c>
      <c r="W915" s="6">
        <f t="shared" si="1669"/>
        <v>0</v>
      </c>
      <c r="X915" s="6">
        <f t="shared" si="1669"/>
        <v>0</v>
      </c>
      <c r="Y915" s="6">
        <f t="shared" si="1669"/>
        <v>0</v>
      </c>
      <c r="Z915" s="6">
        <f t="shared" si="1669"/>
        <v>0</v>
      </c>
      <c r="AA915" s="6">
        <f t="shared" si="1669"/>
        <v>0</v>
      </c>
      <c r="AB915" s="6">
        <f t="shared" si="1669"/>
        <v>0</v>
      </c>
      <c r="AC915" s="67"/>
      <c r="AD915" s="55"/>
    </row>
    <row r="916" spans="1:30" s="52" customFormat="1">
      <c r="A916" s="99" t="s">
        <v>240</v>
      </c>
      <c r="B916" s="214">
        <v>717913</v>
      </c>
      <c r="C916" s="215">
        <f t="shared" si="1642"/>
        <v>59826.080000000002</v>
      </c>
      <c r="D916" s="40"/>
      <c r="E916" s="40"/>
      <c r="F916" s="40"/>
      <c r="G916" s="40"/>
      <c r="H916" s="40"/>
      <c r="I916" s="40"/>
      <c r="J916" s="40"/>
      <c r="K916" s="40"/>
      <c r="L916" s="40"/>
      <c r="M916" s="40">
        <v>0.72060000000000002</v>
      </c>
      <c r="N916" s="40"/>
      <c r="O916" s="40"/>
      <c r="P916" s="40"/>
      <c r="Q916" s="40"/>
      <c r="R916" s="40"/>
      <c r="S916" s="40"/>
      <c r="T916" s="40">
        <v>0.27939999999999998</v>
      </c>
      <c r="U916" s="40"/>
      <c r="V916" s="40"/>
      <c r="W916" s="40"/>
      <c r="X916" s="40"/>
      <c r="Y916" s="40"/>
      <c r="Z916" s="40"/>
      <c r="AA916" s="40"/>
      <c r="AB916" s="40"/>
      <c r="AC916" s="67"/>
      <c r="AD916" s="55"/>
    </row>
    <row r="917" spans="1:30" s="52" customFormat="1">
      <c r="A917" s="100"/>
      <c r="B917" s="32"/>
      <c r="C917" s="165"/>
      <c r="D917" s="39">
        <f t="shared" ref="D917" si="1670">$C916*D916</f>
        <v>0</v>
      </c>
      <c r="E917" s="39">
        <f t="shared" ref="E917" si="1671">$C916*E916</f>
        <v>0</v>
      </c>
      <c r="F917" s="39">
        <f t="shared" ref="F917:AB917" si="1672">$C916*F916</f>
        <v>0</v>
      </c>
      <c r="G917" s="39">
        <f t="shared" si="1672"/>
        <v>0</v>
      </c>
      <c r="H917" s="39">
        <f t="shared" si="1672"/>
        <v>0</v>
      </c>
      <c r="I917" s="39">
        <f t="shared" si="1672"/>
        <v>0</v>
      </c>
      <c r="J917" s="39">
        <f t="shared" si="1672"/>
        <v>0</v>
      </c>
      <c r="K917" s="39">
        <f t="shared" si="1672"/>
        <v>0</v>
      </c>
      <c r="L917" s="39">
        <f t="shared" si="1672"/>
        <v>0</v>
      </c>
      <c r="M917" s="39">
        <f t="shared" si="1672"/>
        <v>43110.673247999999</v>
      </c>
      <c r="N917" s="39">
        <f t="shared" si="1672"/>
        <v>0</v>
      </c>
      <c r="O917" s="39">
        <f t="shared" si="1672"/>
        <v>0</v>
      </c>
      <c r="P917" s="39">
        <f t="shared" si="1672"/>
        <v>0</v>
      </c>
      <c r="Q917" s="39">
        <f t="shared" si="1672"/>
        <v>0</v>
      </c>
      <c r="R917" s="39">
        <f t="shared" si="1672"/>
        <v>0</v>
      </c>
      <c r="S917" s="39">
        <f t="shared" si="1672"/>
        <v>0</v>
      </c>
      <c r="T917" s="39">
        <f t="shared" si="1672"/>
        <v>16715.406751999999</v>
      </c>
      <c r="U917" s="39">
        <f t="shared" si="1672"/>
        <v>0</v>
      </c>
      <c r="V917" s="39">
        <f t="shared" si="1672"/>
        <v>0</v>
      </c>
      <c r="W917" s="39">
        <f t="shared" si="1672"/>
        <v>0</v>
      </c>
      <c r="X917" s="39">
        <f t="shared" si="1672"/>
        <v>0</v>
      </c>
      <c r="Y917" s="39">
        <f t="shared" si="1672"/>
        <v>0</v>
      </c>
      <c r="Z917" s="39">
        <f t="shared" si="1672"/>
        <v>0</v>
      </c>
      <c r="AA917" s="39">
        <f t="shared" si="1672"/>
        <v>0</v>
      </c>
      <c r="AB917" s="39">
        <f t="shared" si="1672"/>
        <v>0</v>
      </c>
      <c r="AC917" s="67"/>
      <c r="AD917" s="55"/>
    </row>
    <row r="918" spans="1:30" s="52" customFormat="1">
      <c r="A918" s="99" t="s">
        <v>530</v>
      </c>
      <c r="B918" s="214">
        <v>670245</v>
      </c>
      <c r="C918" s="215">
        <f t="shared" si="1642"/>
        <v>55853.75</v>
      </c>
      <c r="D918" s="40">
        <v>8.0100000000000005E-2</v>
      </c>
      <c r="E918" s="40"/>
      <c r="F918" s="40"/>
      <c r="G918" s="40"/>
      <c r="H918" s="40">
        <v>1.9400000000000001E-2</v>
      </c>
      <c r="I918" s="40"/>
      <c r="J918" s="40"/>
      <c r="K918" s="40"/>
      <c r="L918" s="40"/>
      <c r="M918" s="40">
        <v>0.12989999999999999</v>
      </c>
      <c r="N918" s="40"/>
      <c r="O918" s="40"/>
      <c r="P918" s="40"/>
      <c r="Q918" s="40">
        <v>0.13850000000000001</v>
      </c>
      <c r="R918" s="40">
        <v>5.8799999999999998E-2</v>
      </c>
      <c r="S918" s="40">
        <v>3.4500000000000003E-2</v>
      </c>
      <c r="T918" s="40">
        <v>0.1762</v>
      </c>
      <c r="U918" s="40"/>
      <c r="V918" s="40"/>
      <c r="W918" s="40">
        <v>0.14849999999999999</v>
      </c>
      <c r="X918" s="40">
        <v>0.2079</v>
      </c>
      <c r="Y918" s="40">
        <v>6.1999999999999998E-3</v>
      </c>
      <c r="Z918" s="40"/>
      <c r="AA918" s="40"/>
      <c r="AB918" s="40"/>
      <c r="AC918" s="67"/>
      <c r="AD918" s="55"/>
    </row>
    <row r="919" spans="1:30" s="52" customFormat="1">
      <c r="A919" s="100"/>
      <c r="B919" s="32"/>
      <c r="C919" s="164"/>
      <c r="D919" s="39">
        <f t="shared" ref="D919" si="1673">$C918*D918</f>
        <v>4473.8853749999998</v>
      </c>
      <c r="E919" s="39">
        <f t="shared" ref="E919" si="1674">$C918*E918</f>
        <v>0</v>
      </c>
      <c r="F919" s="39">
        <f t="shared" ref="F919:AB919" si="1675">$C918*F918</f>
        <v>0</v>
      </c>
      <c r="G919" s="39">
        <f t="shared" si="1675"/>
        <v>0</v>
      </c>
      <c r="H919" s="39">
        <f t="shared" si="1675"/>
        <v>1083.5627500000001</v>
      </c>
      <c r="I919" s="39">
        <f t="shared" si="1675"/>
        <v>0</v>
      </c>
      <c r="J919" s="39">
        <f t="shared" si="1675"/>
        <v>0</v>
      </c>
      <c r="K919" s="39">
        <f t="shared" si="1675"/>
        <v>0</v>
      </c>
      <c r="L919" s="39">
        <f t="shared" si="1675"/>
        <v>0</v>
      </c>
      <c r="M919" s="39">
        <f t="shared" si="1675"/>
        <v>7255.4021249999996</v>
      </c>
      <c r="N919" s="39">
        <f t="shared" si="1675"/>
        <v>0</v>
      </c>
      <c r="O919" s="39">
        <f t="shared" si="1675"/>
        <v>0</v>
      </c>
      <c r="P919" s="39">
        <f t="shared" si="1675"/>
        <v>0</v>
      </c>
      <c r="Q919" s="39">
        <f t="shared" si="1675"/>
        <v>7735.7443750000002</v>
      </c>
      <c r="R919" s="39">
        <f t="shared" si="1675"/>
        <v>3284.2004999999999</v>
      </c>
      <c r="S919" s="39">
        <f t="shared" si="1675"/>
        <v>1926.9543750000003</v>
      </c>
      <c r="T919" s="39">
        <f t="shared" si="1675"/>
        <v>9841.4307499999995</v>
      </c>
      <c r="U919" s="39">
        <f t="shared" si="1675"/>
        <v>0</v>
      </c>
      <c r="V919" s="39">
        <f t="shared" si="1675"/>
        <v>0</v>
      </c>
      <c r="W919" s="39">
        <f t="shared" si="1675"/>
        <v>8294.2818749999988</v>
      </c>
      <c r="X919" s="39">
        <f t="shared" si="1675"/>
        <v>11611.994624999999</v>
      </c>
      <c r="Y919" s="39">
        <f t="shared" si="1675"/>
        <v>346.29325</v>
      </c>
      <c r="Z919" s="39">
        <f t="shared" si="1675"/>
        <v>0</v>
      </c>
      <c r="AA919" s="39">
        <f t="shared" si="1675"/>
        <v>0</v>
      </c>
      <c r="AB919" s="39">
        <f t="shared" si="1675"/>
        <v>0</v>
      </c>
      <c r="AC919" s="67"/>
      <c r="AD919" s="55"/>
    </row>
    <row r="920" spans="1:30" s="52" customFormat="1">
      <c r="A920" s="16" t="s">
        <v>50</v>
      </c>
      <c r="B920" s="9">
        <f>SUM(B904:B918)</f>
        <v>4353470</v>
      </c>
      <c r="C920" s="166">
        <f>SUM(C904:C918)</f>
        <v>362789.16000000003</v>
      </c>
      <c r="D920" s="9">
        <f>D905+D907+D909+D911+D913+D915+D917+D919</f>
        <v>4985.9528570000002</v>
      </c>
      <c r="E920" s="9">
        <f t="shared" ref="E920" si="1676">E905+E907+E909+E911+E913+E915+E917+E919</f>
        <v>2951.1973440000002</v>
      </c>
      <c r="F920" s="9">
        <f t="shared" ref="F920" si="1677">F905+F907+F909+F911+F913+F915+F917+F919</f>
        <v>1242.609408</v>
      </c>
      <c r="G920" s="9">
        <f t="shared" ref="G920:AB920" si="1678">G905+G907+G909+G911+G913+G915+G917+G919</f>
        <v>1734.4756320000001</v>
      </c>
      <c r="H920" s="9">
        <f t="shared" si="1678"/>
        <v>1986.6022739999999</v>
      </c>
      <c r="I920" s="9">
        <f t="shared" si="1678"/>
        <v>2888.6354119999996</v>
      </c>
      <c r="J920" s="9">
        <f t="shared" si="1678"/>
        <v>457.34929600000004</v>
      </c>
      <c r="K920" s="9">
        <f t="shared" si="1678"/>
        <v>701.12510000000009</v>
      </c>
      <c r="L920" s="9">
        <f t="shared" si="1678"/>
        <v>368.89966800000002</v>
      </c>
      <c r="M920" s="9">
        <f t="shared" si="1678"/>
        <v>255479.38173899997</v>
      </c>
      <c r="N920" s="9">
        <f t="shared" si="1678"/>
        <v>2873.5342560000004</v>
      </c>
      <c r="O920" s="9">
        <f t="shared" si="1678"/>
        <v>407.73121200000003</v>
      </c>
      <c r="P920" s="9">
        <f t="shared" si="1678"/>
        <v>0</v>
      </c>
      <c r="Q920" s="9">
        <f t="shared" si="1678"/>
        <v>8568.465263</v>
      </c>
      <c r="R920" s="9">
        <f t="shared" si="1678"/>
        <v>3694.0890199999999</v>
      </c>
      <c r="S920" s="9">
        <f t="shared" si="1678"/>
        <v>2017.5613110000002</v>
      </c>
      <c r="T920" s="9">
        <f t="shared" si="1678"/>
        <v>48369.448685999996</v>
      </c>
      <c r="U920" s="9">
        <f t="shared" si="1678"/>
        <v>384.00082400000002</v>
      </c>
      <c r="V920" s="9">
        <f t="shared" si="1678"/>
        <v>805.2682440000001</v>
      </c>
      <c r="W920" s="9">
        <f t="shared" si="1678"/>
        <v>9434.8023929999981</v>
      </c>
      <c r="X920" s="9">
        <f t="shared" si="1678"/>
        <v>13017.319690999999</v>
      </c>
      <c r="Y920" s="9">
        <f t="shared" si="1678"/>
        <v>403.45190600000001</v>
      </c>
      <c r="Z920" s="9">
        <f t="shared" si="1678"/>
        <v>0</v>
      </c>
      <c r="AA920" s="9">
        <f t="shared" si="1678"/>
        <v>17.258464</v>
      </c>
      <c r="AB920" s="9">
        <f t="shared" si="1678"/>
        <v>0</v>
      </c>
      <c r="AC920" s="67"/>
      <c r="AD920" s="55"/>
    </row>
    <row r="921" spans="1:30" s="52" customFormat="1">
      <c r="A921" s="87"/>
      <c r="B921" s="17"/>
      <c r="C921" s="16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67"/>
      <c r="AD921" s="55"/>
    </row>
    <row r="922" spans="1:30" s="52" customFormat="1">
      <c r="A922" s="87"/>
      <c r="B922" s="17"/>
      <c r="C922" s="16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67"/>
      <c r="AD922" s="55"/>
    </row>
    <row r="923" spans="1:30" s="52" customFormat="1" ht="13.8" thickBot="1">
      <c r="A923" s="80" t="s">
        <v>142</v>
      </c>
      <c r="B923" s="127"/>
      <c r="C923" s="159"/>
      <c r="D923" s="127"/>
      <c r="E923" s="1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67"/>
      <c r="AD923" s="55"/>
    </row>
    <row r="924" spans="1:30" s="52" customFormat="1" ht="13.8" thickBot="1">
      <c r="A924" s="113" t="s">
        <v>1</v>
      </c>
      <c r="B924" s="114" t="s">
        <v>2</v>
      </c>
      <c r="C924" s="160" t="s">
        <v>3</v>
      </c>
      <c r="D924" s="222" t="s">
        <v>4</v>
      </c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123"/>
      <c r="AA924" s="123"/>
      <c r="AB924" s="123"/>
      <c r="AC924" s="67"/>
      <c r="AD924" s="55"/>
    </row>
    <row r="925" spans="1:30" s="52" customFormat="1">
      <c r="A925" s="115" t="s">
        <v>5</v>
      </c>
      <c r="B925" s="116" t="s">
        <v>6</v>
      </c>
      <c r="C925" s="161" t="s">
        <v>6</v>
      </c>
      <c r="D925" s="117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9"/>
      <c r="Z925" s="116" t="s">
        <v>7</v>
      </c>
      <c r="AA925" s="116"/>
      <c r="AB925" s="116"/>
      <c r="AC925" s="67"/>
      <c r="AD925" s="55"/>
    </row>
    <row r="926" spans="1:30" s="52" customFormat="1">
      <c r="A926" s="115" t="s">
        <v>8</v>
      </c>
      <c r="B926" s="116" t="s">
        <v>9</v>
      </c>
      <c r="C926" s="161" t="s">
        <v>9</v>
      </c>
      <c r="D926" s="120" t="s">
        <v>10</v>
      </c>
      <c r="E926" s="116" t="s">
        <v>11</v>
      </c>
      <c r="F926" s="116" t="s">
        <v>12</v>
      </c>
      <c r="G926" s="116" t="s">
        <v>13</v>
      </c>
      <c r="H926" s="116" t="s">
        <v>14</v>
      </c>
      <c r="I926" s="116" t="s">
        <v>15</v>
      </c>
      <c r="J926" s="116" t="s">
        <v>16</v>
      </c>
      <c r="K926" s="116" t="s">
        <v>17</v>
      </c>
      <c r="L926" s="116" t="s">
        <v>18</v>
      </c>
      <c r="M926" s="116" t="s">
        <v>19</v>
      </c>
      <c r="N926" s="116" t="s">
        <v>20</v>
      </c>
      <c r="O926" s="116" t="s">
        <v>175</v>
      </c>
      <c r="P926" s="116" t="s">
        <v>21</v>
      </c>
      <c r="Q926" s="116" t="s">
        <v>22</v>
      </c>
      <c r="R926" s="116" t="s">
        <v>23</v>
      </c>
      <c r="S926" s="116" t="s">
        <v>24</v>
      </c>
      <c r="T926" s="116" t="s">
        <v>25</v>
      </c>
      <c r="U926" s="116" t="s">
        <v>26</v>
      </c>
      <c r="V926" s="116" t="s">
        <v>27</v>
      </c>
      <c r="W926" s="116" t="s">
        <v>28</v>
      </c>
      <c r="X926" s="116" t="s">
        <v>29</v>
      </c>
      <c r="Y926" s="116" t="s">
        <v>30</v>
      </c>
      <c r="Z926" s="116" t="s">
        <v>31</v>
      </c>
      <c r="AA926" s="116" t="s">
        <v>493</v>
      </c>
      <c r="AB926" s="116" t="s">
        <v>476</v>
      </c>
      <c r="AC926" s="67"/>
      <c r="AD926" s="55"/>
    </row>
    <row r="927" spans="1:30" s="52" customFormat="1">
      <c r="A927" s="115"/>
      <c r="B927" s="116"/>
      <c r="C927" s="188" t="s">
        <v>641</v>
      </c>
      <c r="D927" s="121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67"/>
      <c r="AD927" s="55"/>
    </row>
    <row r="928" spans="1:30" s="52" customFormat="1">
      <c r="A928" s="96" t="s">
        <v>143</v>
      </c>
      <c r="B928" s="214">
        <v>2375597</v>
      </c>
      <c r="C928" s="218">
        <f>ROUND(B928/12,2)</f>
        <v>197966.42</v>
      </c>
      <c r="D928" s="40">
        <v>1.78E-2</v>
      </c>
      <c r="E928" s="40"/>
      <c r="F928" s="40"/>
      <c r="G928" s="40"/>
      <c r="H928" s="40">
        <v>0.26519999999999999</v>
      </c>
      <c r="I928" s="40"/>
      <c r="J928" s="40"/>
      <c r="K928" s="40"/>
      <c r="L928" s="40"/>
      <c r="M928" s="40">
        <v>3.2500000000000001E-2</v>
      </c>
      <c r="N928" s="40"/>
      <c r="O928" s="40"/>
      <c r="P928" s="40"/>
      <c r="Q928" s="40">
        <v>2.6700000000000002E-2</v>
      </c>
      <c r="R928" s="40">
        <v>1.1599999999999999E-2</v>
      </c>
      <c r="S928" s="40">
        <v>2.5000000000000001E-3</v>
      </c>
      <c r="T928" s="40">
        <v>4.7899999999999998E-2</v>
      </c>
      <c r="U928" s="40"/>
      <c r="V928" s="40">
        <v>0.52459999999999996</v>
      </c>
      <c r="W928" s="40">
        <v>3.2300000000000002E-2</v>
      </c>
      <c r="X928" s="40">
        <v>3.8100000000000002E-2</v>
      </c>
      <c r="Y928" s="40"/>
      <c r="Z928" s="40">
        <v>8.0000000000000004E-4</v>
      </c>
      <c r="AA928" s="40">
        <v>0</v>
      </c>
      <c r="AB928" s="40">
        <v>0</v>
      </c>
      <c r="AC928" s="67"/>
      <c r="AD928" s="55"/>
    </row>
    <row r="929" spans="1:30" s="52" customFormat="1">
      <c r="A929" s="97"/>
      <c r="B929" s="11"/>
      <c r="C929" s="189"/>
      <c r="D929" s="39">
        <f t="shared" ref="D929" si="1679">$C928*D928</f>
        <v>3523.8022760000003</v>
      </c>
      <c r="E929" s="39">
        <f t="shared" ref="E929" si="1680">$C928*E928</f>
        <v>0</v>
      </c>
      <c r="F929" s="39">
        <f t="shared" ref="F929:AB929" si="1681">$C928*F928</f>
        <v>0</v>
      </c>
      <c r="G929" s="39">
        <f t="shared" si="1681"/>
        <v>0</v>
      </c>
      <c r="H929" s="39">
        <f t="shared" si="1681"/>
        <v>52500.694584000004</v>
      </c>
      <c r="I929" s="39">
        <f t="shared" si="1681"/>
        <v>0</v>
      </c>
      <c r="J929" s="39">
        <f t="shared" si="1681"/>
        <v>0</v>
      </c>
      <c r="K929" s="39">
        <f t="shared" si="1681"/>
        <v>0</v>
      </c>
      <c r="L929" s="39">
        <f t="shared" si="1681"/>
        <v>0</v>
      </c>
      <c r="M929" s="39">
        <f t="shared" si="1681"/>
        <v>6433.9086500000003</v>
      </c>
      <c r="N929" s="39">
        <f t="shared" si="1681"/>
        <v>0</v>
      </c>
      <c r="O929" s="39">
        <f t="shared" si="1681"/>
        <v>0</v>
      </c>
      <c r="P929" s="39">
        <f t="shared" si="1681"/>
        <v>0</v>
      </c>
      <c r="Q929" s="39">
        <f t="shared" si="1681"/>
        <v>5285.7034140000005</v>
      </c>
      <c r="R929" s="39">
        <f t="shared" si="1681"/>
        <v>2296.410472</v>
      </c>
      <c r="S929" s="39">
        <f t="shared" si="1681"/>
        <v>494.91605000000004</v>
      </c>
      <c r="T929" s="39">
        <f t="shared" si="1681"/>
        <v>9482.5915180000011</v>
      </c>
      <c r="U929" s="39">
        <f t="shared" si="1681"/>
        <v>0</v>
      </c>
      <c r="V929" s="39">
        <f t="shared" si="1681"/>
        <v>103853.183932</v>
      </c>
      <c r="W929" s="39">
        <f t="shared" si="1681"/>
        <v>6394.3153660000007</v>
      </c>
      <c r="X929" s="39">
        <f t="shared" si="1681"/>
        <v>7542.5206020000005</v>
      </c>
      <c r="Y929" s="39">
        <f t="shared" si="1681"/>
        <v>0</v>
      </c>
      <c r="Z929" s="39">
        <f t="shared" si="1681"/>
        <v>158.37313600000002</v>
      </c>
      <c r="AA929" s="39">
        <f t="shared" si="1681"/>
        <v>0</v>
      </c>
      <c r="AB929" s="39">
        <f t="shared" si="1681"/>
        <v>0</v>
      </c>
      <c r="AC929" s="67"/>
      <c r="AD929" s="55"/>
    </row>
    <row r="930" spans="1:30" s="52" customFormat="1">
      <c r="A930" s="96" t="s">
        <v>144</v>
      </c>
      <c r="B930" s="216">
        <f>225906/2</f>
        <v>112953</v>
      </c>
      <c r="C930" s="218">
        <f t="shared" ref="C930:C966" si="1682">ROUND(B930/12,2)</f>
        <v>9412.75</v>
      </c>
      <c r="D930" s="38">
        <v>1.6500000000000001E-2</v>
      </c>
      <c r="E930" s="38">
        <v>0.1368</v>
      </c>
      <c r="F930" s="38">
        <v>5.7599999999999998E-2</v>
      </c>
      <c r="G930" s="38">
        <v>8.0399999999999999E-2</v>
      </c>
      <c r="H930" s="38">
        <v>4.1099999999999998E-2</v>
      </c>
      <c r="I930" s="38">
        <v>0.13389999999999999</v>
      </c>
      <c r="J930" s="38">
        <v>2.12E-2</v>
      </c>
      <c r="K930" s="38">
        <v>3.2500000000000001E-2</v>
      </c>
      <c r="L930" s="38">
        <v>1.7100000000000001E-2</v>
      </c>
      <c r="M930" s="38">
        <v>2.5999999999999999E-2</v>
      </c>
      <c r="N930" s="38">
        <v>0.13320000000000001</v>
      </c>
      <c r="O930" s="38">
        <v>1.89E-2</v>
      </c>
      <c r="P930" s="38">
        <v>0</v>
      </c>
      <c r="Q930" s="38">
        <v>3.8600000000000002E-2</v>
      </c>
      <c r="R930" s="38">
        <v>1.9E-2</v>
      </c>
      <c r="S930" s="38">
        <v>4.1999999999999997E-3</v>
      </c>
      <c r="T930" s="38">
        <v>5.3999999999999999E-2</v>
      </c>
      <c r="U930" s="38">
        <v>1.78E-2</v>
      </c>
      <c r="V930" s="38">
        <v>3.6700000000000003E-2</v>
      </c>
      <c r="W930" s="38">
        <v>4.7199999999999999E-2</v>
      </c>
      <c r="X930" s="38">
        <v>6.3899999999999998E-2</v>
      </c>
      <c r="Y930" s="38">
        <v>2.5999999999999999E-3</v>
      </c>
      <c r="Z930" s="5">
        <v>0</v>
      </c>
      <c r="AA930" s="5">
        <v>8.0000000000000004E-4</v>
      </c>
      <c r="AB930" s="5">
        <v>0</v>
      </c>
      <c r="AC930" s="67"/>
      <c r="AD930" s="55"/>
    </row>
    <row r="931" spans="1:30" s="52" customFormat="1">
      <c r="A931" s="97"/>
      <c r="B931" s="30"/>
      <c r="C931" s="189"/>
      <c r="D931" s="6">
        <f t="shared" ref="D931" si="1683">$C930*D930</f>
        <v>155.31037499999999</v>
      </c>
      <c r="E931" s="6">
        <f t="shared" ref="E931" si="1684">$C930*E930</f>
        <v>1287.6641999999999</v>
      </c>
      <c r="F931" s="6">
        <f t="shared" ref="F931:O931" si="1685">$C930*F930</f>
        <v>542.17439999999999</v>
      </c>
      <c r="G931" s="6">
        <f t="shared" si="1685"/>
        <v>756.78509999999994</v>
      </c>
      <c r="H931" s="6">
        <f t="shared" si="1685"/>
        <v>386.86402499999997</v>
      </c>
      <c r="I931" s="6">
        <f t="shared" si="1685"/>
        <v>1260.367225</v>
      </c>
      <c r="J931" s="6">
        <f t="shared" si="1685"/>
        <v>199.55029999999999</v>
      </c>
      <c r="K931" s="6">
        <f t="shared" si="1685"/>
        <v>305.91437500000001</v>
      </c>
      <c r="L931" s="6">
        <f t="shared" si="1685"/>
        <v>160.95802499999999</v>
      </c>
      <c r="M931" s="6">
        <f t="shared" si="1685"/>
        <v>244.73149999999998</v>
      </c>
      <c r="N931" s="6">
        <f t="shared" si="1685"/>
        <v>1253.7783000000002</v>
      </c>
      <c r="O931" s="6">
        <f t="shared" si="1685"/>
        <v>177.90097499999999</v>
      </c>
      <c r="P931" s="6">
        <f t="shared" ref="P931" si="1686">$C930*P930</f>
        <v>0</v>
      </c>
      <c r="Q931" s="6">
        <f t="shared" ref="Q931" si="1687">$C930*Q930</f>
        <v>363.33215000000001</v>
      </c>
      <c r="R931" s="6">
        <f t="shared" ref="R931:AB931" si="1688">$C930*R930</f>
        <v>178.84225000000001</v>
      </c>
      <c r="S931" s="6">
        <f t="shared" si="1688"/>
        <v>39.533549999999998</v>
      </c>
      <c r="T931" s="6">
        <f t="shared" si="1688"/>
        <v>508.2885</v>
      </c>
      <c r="U931" s="6">
        <f t="shared" si="1688"/>
        <v>167.54695000000001</v>
      </c>
      <c r="V931" s="6">
        <f t="shared" si="1688"/>
        <v>345.44792500000005</v>
      </c>
      <c r="W931" s="6">
        <f t="shared" si="1688"/>
        <v>444.28179999999998</v>
      </c>
      <c r="X931" s="6">
        <f t="shared" si="1688"/>
        <v>601.47472500000003</v>
      </c>
      <c r="Y931" s="6">
        <f t="shared" si="1688"/>
        <v>24.47315</v>
      </c>
      <c r="Z931" s="6">
        <f t="shared" si="1688"/>
        <v>0</v>
      </c>
      <c r="AA931" s="6">
        <f t="shared" si="1688"/>
        <v>7.5302000000000007</v>
      </c>
      <c r="AB931" s="6">
        <f t="shared" si="1688"/>
        <v>0</v>
      </c>
      <c r="AC931" s="67"/>
      <c r="AD931" s="55"/>
    </row>
    <row r="932" spans="1:30" s="52" customFormat="1">
      <c r="A932" s="96" t="s">
        <v>457</v>
      </c>
      <c r="B932" s="216">
        <f>225906/2</f>
        <v>112953</v>
      </c>
      <c r="C932" s="218">
        <f t="shared" si="1682"/>
        <v>9412.75</v>
      </c>
      <c r="D932" s="5">
        <v>3.9399999999999998E-2</v>
      </c>
      <c r="E932" s="5"/>
      <c r="F932" s="5">
        <v>3.3E-3</v>
      </c>
      <c r="G932" s="5"/>
      <c r="H932" s="5">
        <v>0.34539999999999998</v>
      </c>
      <c r="I932" s="5"/>
      <c r="J932" s="5"/>
      <c r="K932" s="5"/>
      <c r="L932" s="5"/>
      <c r="M932" s="5">
        <v>0.1469</v>
      </c>
      <c r="N932" s="5">
        <v>3.0000000000000001E-3</v>
      </c>
      <c r="O932" s="5"/>
      <c r="P932" s="5"/>
      <c r="Q932" s="5">
        <v>9.4299999999999995E-2</v>
      </c>
      <c r="R932" s="5">
        <v>2.1600000000000001E-2</v>
      </c>
      <c r="S932" s="5">
        <v>8.9999999999999993E-3</v>
      </c>
      <c r="T932" s="5">
        <v>0.1052</v>
      </c>
      <c r="U932" s="5"/>
      <c r="V932" s="5">
        <v>2.4400000000000002E-2</v>
      </c>
      <c r="W932" s="5">
        <v>5.5E-2</v>
      </c>
      <c r="X932" s="5">
        <v>0.14710000000000001</v>
      </c>
      <c r="Y932" s="5">
        <v>5.4000000000000003E-3</v>
      </c>
      <c r="Z932" s="5"/>
      <c r="AA932" s="5"/>
      <c r="AB932" s="5"/>
      <c r="AC932" s="67"/>
      <c r="AD932" s="55"/>
    </row>
    <row r="933" spans="1:30" s="52" customFormat="1">
      <c r="A933" s="97"/>
      <c r="B933" s="12"/>
      <c r="C933" s="189"/>
      <c r="D933" s="6">
        <f t="shared" ref="D933" si="1689">$C932*D932</f>
        <v>370.86234999999999</v>
      </c>
      <c r="E933" s="6">
        <f t="shared" ref="E933" si="1690">$C932*E932</f>
        <v>0</v>
      </c>
      <c r="F933" s="6">
        <f t="shared" ref="F933:O933" si="1691">$C932*F932</f>
        <v>31.062075</v>
      </c>
      <c r="G933" s="6">
        <f t="shared" si="1691"/>
        <v>0</v>
      </c>
      <c r="H933" s="6">
        <f t="shared" si="1691"/>
        <v>3251.1638499999999</v>
      </c>
      <c r="I933" s="6">
        <f t="shared" si="1691"/>
        <v>0</v>
      </c>
      <c r="J933" s="6">
        <f t="shared" si="1691"/>
        <v>0</v>
      </c>
      <c r="K933" s="6">
        <f t="shared" si="1691"/>
        <v>0</v>
      </c>
      <c r="L933" s="6">
        <f t="shared" si="1691"/>
        <v>0</v>
      </c>
      <c r="M933" s="6">
        <f t="shared" si="1691"/>
        <v>1382.7329750000001</v>
      </c>
      <c r="N933" s="6">
        <f t="shared" si="1691"/>
        <v>28.238250000000001</v>
      </c>
      <c r="O933" s="6">
        <f t="shared" si="1691"/>
        <v>0</v>
      </c>
      <c r="P933" s="6">
        <f t="shared" ref="P933" si="1692">$C932*P932</f>
        <v>0</v>
      </c>
      <c r="Q933" s="6">
        <f t="shared" ref="Q933" si="1693">$C932*Q932</f>
        <v>887.62232499999993</v>
      </c>
      <c r="R933" s="6">
        <f t="shared" ref="R933:AB933" si="1694">$C932*R932</f>
        <v>203.31540000000001</v>
      </c>
      <c r="S933" s="6">
        <f t="shared" si="1694"/>
        <v>84.714749999999995</v>
      </c>
      <c r="T933" s="6">
        <f t="shared" si="1694"/>
        <v>990.22130000000004</v>
      </c>
      <c r="U933" s="6">
        <f t="shared" si="1694"/>
        <v>0</v>
      </c>
      <c r="V933" s="6">
        <f t="shared" si="1694"/>
        <v>229.67110000000002</v>
      </c>
      <c r="W933" s="6">
        <f t="shared" si="1694"/>
        <v>517.70124999999996</v>
      </c>
      <c r="X933" s="6">
        <f t="shared" si="1694"/>
        <v>1384.6155250000002</v>
      </c>
      <c r="Y933" s="6">
        <f t="shared" si="1694"/>
        <v>50.828850000000003</v>
      </c>
      <c r="Z933" s="6">
        <f t="shared" si="1694"/>
        <v>0</v>
      </c>
      <c r="AA933" s="6">
        <f t="shared" si="1694"/>
        <v>0</v>
      </c>
      <c r="AB933" s="6">
        <f t="shared" si="1694"/>
        <v>0</v>
      </c>
      <c r="AC933" s="67"/>
      <c r="AD933" s="55"/>
    </row>
    <row r="934" spans="1:30" s="52" customFormat="1">
      <c r="A934" s="96" t="s">
        <v>145</v>
      </c>
      <c r="B934" s="216">
        <f>225906/2</f>
        <v>112953</v>
      </c>
      <c r="C934" s="218">
        <f t="shared" si="1682"/>
        <v>9412.75</v>
      </c>
      <c r="D934" s="38">
        <v>1.6500000000000001E-2</v>
      </c>
      <c r="E934" s="38">
        <v>0.1368</v>
      </c>
      <c r="F934" s="38">
        <v>5.7599999999999998E-2</v>
      </c>
      <c r="G934" s="38">
        <v>8.0399999999999999E-2</v>
      </c>
      <c r="H934" s="38">
        <v>4.1099999999999998E-2</v>
      </c>
      <c r="I934" s="38">
        <v>0.13389999999999999</v>
      </c>
      <c r="J934" s="38">
        <v>2.12E-2</v>
      </c>
      <c r="K934" s="38">
        <v>3.2500000000000001E-2</v>
      </c>
      <c r="L934" s="38">
        <v>1.7100000000000001E-2</v>
      </c>
      <c r="M934" s="38">
        <v>2.5999999999999999E-2</v>
      </c>
      <c r="N934" s="38">
        <v>0.13320000000000001</v>
      </c>
      <c r="O934" s="38">
        <v>1.89E-2</v>
      </c>
      <c r="P934" s="38">
        <v>0</v>
      </c>
      <c r="Q934" s="38">
        <v>3.8600000000000002E-2</v>
      </c>
      <c r="R934" s="38">
        <v>1.9E-2</v>
      </c>
      <c r="S934" s="38">
        <v>4.1999999999999997E-3</v>
      </c>
      <c r="T934" s="38">
        <v>5.3999999999999999E-2</v>
      </c>
      <c r="U934" s="38">
        <v>1.78E-2</v>
      </c>
      <c r="V934" s="38">
        <v>3.6700000000000003E-2</v>
      </c>
      <c r="W934" s="38">
        <v>4.7199999999999999E-2</v>
      </c>
      <c r="X934" s="38">
        <v>6.3899999999999998E-2</v>
      </c>
      <c r="Y934" s="38">
        <v>2.5999999999999999E-3</v>
      </c>
      <c r="Z934" s="5">
        <v>0</v>
      </c>
      <c r="AA934" s="5">
        <v>8.0000000000000004E-4</v>
      </c>
      <c r="AB934" s="5">
        <v>0</v>
      </c>
      <c r="AC934" s="67"/>
      <c r="AD934" s="55"/>
    </row>
    <row r="935" spans="1:30" s="52" customFormat="1">
      <c r="A935" s="97"/>
      <c r="B935" s="30"/>
      <c r="C935" s="189"/>
      <c r="D935" s="6">
        <f t="shared" ref="D935" si="1695">$C934*D934</f>
        <v>155.31037499999999</v>
      </c>
      <c r="E935" s="6">
        <f t="shared" ref="E935" si="1696">$C934*E934</f>
        <v>1287.6641999999999</v>
      </c>
      <c r="F935" s="6">
        <f t="shared" ref="F935:O935" si="1697">$C934*F934</f>
        <v>542.17439999999999</v>
      </c>
      <c r="G935" s="6">
        <f t="shared" si="1697"/>
        <v>756.78509999999994</v>
      </c>
      <c r="H935" s="6">
        <f t="shared" si="1697"/>
        <v>386.86402499999997</v>
      </c>
      <c r="I935" s="6">
        <f t="shared" si="1697"/>
        <v>1260.367225</v>
      </c>
      <c r="J935" s="6">
        <f t="shared" si="1697"/>
        <v>199.55029999999999</v>
      </c>
      <c r="K935" s="6">
        <f t="shared" si="1697"/>
        <v>305.91437500000001</v>
      </c>
      <c r="L935" s="6">
        <f t="shared" si="1697"/>
        <v>160.95802499999999</v>
      </c>
      <c r="M935" s="6">
        <f t="shared" si="1697"/>
        <v>244.73149999999998</v>
      </c>
      <c r="N935" s="6">
        <f t="shared" si="1697"/>
        <v>1253.7783000000002</v>
      </c>
      <c r="O935" s="6">
        <f t="shared" si="1697"/>
        <v>177.90097499999999</v>
      </c>
      <c r="P935" s="6">
        <f t="shared" ref="P935" si="1698">$C934*P934</f>
        <v>0</v>
      </c>
      <c r="Q935" s="6">
        <f t="shared" ref="Q935" si="1699">$C934*Q934</f>
        <v>363.33215000000001</v>
      </c>
      <c r="R935" s="6">
        <f t="shared" ref="R935:AB935" si="1700">$C934*R934</f>
        <v>178.84225000000001</v>
      </c>
      <c r="S935" s="6">
        <f t="shared" si="1700"/>
        <v>39.533549999999998</v>
      </c>
      <c r="T935" s="6">
        <f t="shared" si="1700"/>
        <v>508.2885</v>
      </c>
      <c r="U935" s="6">
        <f t="shared" si="1700"/>
        <v>167.54695000000001</v>
      </c>
      <c r="V935" s="6">
        <f t="shared" si="1700"/>
        <v>345.44792500000005</v>
      </c>
      <c r="W935" s="6">
        <f t="shared" si="1700"/>
        <v>444.28179999999998</v>
      </c>
      <c r="X935" s="6">
        <f t="shared" si="1700"/>
        <v>601.47472500000003</v>
      </c>
      <c r="Y935" s="6">
        <f t="shared" si="1700"/>
        <v>24.47315</v>
      </c>
      <c r="Z935" s="6">
        <f t="shared" si="1700"/>
        <v>0</v>
      </c>
      <c r="AA935" s="6">
        <f t="shared" si="1700"/>
        <v>7.5302000000000007</v>
      </c>
      <c r="AB935" s="6">
        <f t="shared" si="1700"/>
        <v>0</v>
      </c>
      <c r="AC935" s="67"/>
      <c r="AD935" s="55"/>
    </row>
    <row r="936" spans="1:30" s="52" customFormat="1">
      <c r="A936" s="96" t="s">
        <v>458</v>
      </c>
      <c r="B936" s="216">
        <f>225906/2</f>
        <v>112953</v>
      </c>
      <c r="C936" s="218">
        <f t="shared" si="1682"/>
        <v>9412.75</v>
      </c>
      <c r="D936" s="5">
        <v>3.9399999999999998E-2</v>
      </c>
      <c r="E936" s="5"/>
      <c r="F936" s="5">
        <v>3.3E-3</v>
      </c>
      <c r="G936" s="5"/>
      <c r="H936" s="5">
        <v>0.34539999999999998</v>
      </c>
      <c r="I936" s="5"/>
      <c r="J936" s="5"/>
      <c r="K936" s="5"/>
      <c r="L936" s="5"/>
      <c r="M936" s="5">
        <v>0.1469</v>
      </c>
      <c r="N936" s="5">
        <v>3.0000000000000001E-3</v>
      </c>
      <c r="O936" s="5"/>
      <c r="P936" s="5"/>
      <c r="Q936" s="5">
        <v>9.4299999999999995E-2</v>
      </c>
      <c r="R936" s="5">
        <v>2.1600000000000001E-2</v>
      </c>
      <c r="S936" s="5">
        <v>8.9999999999999993E-3</v>
      </c>
      <c r="T936" s="5">
        <v>0.1052</v>
      </c>
      <c r="U936" s="5"/>
      <c r="V936" s="5">
        <v>2.4400000000000002E-2</v>
      </c>
      <c r="W936" s="5">
        <v>5.5E-2</v>
      </c>
      <c r="X936" s="5">
        <v>0.14710000000000001</v>
      </c>
      <c r="Y936" s="5">
        <v>5.4000000000000003E-3</v>
      </c>
      <c r="Z936" s="5"/>
      <c r="AA936" s="5"/>
      <c r="AB936" s="5"/>
      <c r="AC936" s="67"/>
      <c r="AD936" s="55"/>
    </row>
    <row r="937" spans="1:30" s="52" customFormat="1">
      <c r="A937" s="97"/>
      <c r="B937" s="12"/>
      <c r="C937" s="189"/>
      <c r="D937" s="6">
        <f t="shared" ref="D937" si="1701">$C936*D936</f>
        <v>370.86234999999999</v>
      </c>
      <c r="E937" s="6">
        <f t="shared" ref="E937" si="1702">$C936*E936</f>
        <v>0</v>
      </c>
      <c r="F937" s="6">
        <f t="shared" ref="F937:O937" si="1703">$C936*F936</f>
        <v>31.062075</v>
      </c>
      <c r="G937" s="6">
        <f t="shared" si="1703"/>
        <v>0</v>
      </c>
      <c r="H937" s="6">
        <f t="shared" si="1703"/>
        <v>3251.1638499999999</v>
      </c>
      <c r="I937" s="6">
        <f t="shared" si="1703"/>
        <v>0</v>
      </c>
      <c r="J937" s="6">
        <f t="shared" si="1703"/>
        <v>0</v>
      </c>
      <c r="K937" s="6">
        <f t="shared" si="1703"/>
        <v>0</v>
      </c>
      <c r="L937" s="6">
        <f t="shared" si="1703"/>
        <v>0</v>
      </c>
      <c r="M937" s="6">
        <f t="shared" si="1703"/>
        <v>1382.7329750000001</v>
      </c>
      <c r="N937" s="6">
        <f t="shared" si="1703"/>
        <v>28.238250000000001</v>
      </c>
      <c r="O937" s="6">
        <f t="shared" si="1703"/>
        <v>0</v>
      </c>
      <c r="P937" s="6">
        <f t="shared" ref="P937" si="1704">$C936*P936</f>
        <v>0</v>
      </c>
      <c r="Q937" s="6">
        <f t="shared" ref="Q937" si="1705">$C936*Q936</f>
        <v>887.62232499999993</v>
      </c>
      <c r="R937" s="6">
        <f t="shared" ref="R937:AB937" si="1706">$C936*R936</f>
        <v>203.31540000000001</v>
      </c>
      <c r="S937" s="6">
        <f t="shared" si="1706"/>
        <v>84.714749999999995</v>
      </c>
      <c r="T937" s="6">
        <f t="shared" si="1706"/>
        <v>990.22130000000004</v>
      </c>
      <c r="U937" s="6">
        <f t="shared" si="1706"/>
        <v>0</v>
      </c>
      <c r="V937" s="6">
        <f t="shared" si="1706"/>
        <v>229.67110000000002</v>
      </c>
      <c r="W937" s="6">
        <f t="shared" si="1706"/>
        <v>517.70124999999996</v>
      </c>
      <c r="X937" s="6">
        <f t="shared" si="1706"/>
        <v>1384.6155250000002</v>
      </c>
      <c r="Y937" s="6">
        <f t="shared" si="1706"/>
        <v>50.828850000000003</v>
      </c>
      <c r="Z937" s="6">
        <f t="shared" si="1706"/>
        <v>0</v>
      </c>
      <c r="AA937" s="6">
        <f t="shared" si="1706"/>
        <v>0</v>
      </c>
      <c r="AB937" s="6">
        <f t="shared" si="1706"/>
        <v>0</v>
      </c>
      <c r="AC937" s="67"/>
      <c r="AD937" s="55"/>
    </row>
    <row r="938" spans="1:30" s="52" customFormat="1">
      <c r="A938" s="96" t="s">
        <v>146</v>
      </c>
      <c r="B938" s="216">
        <f>225906/2</f>
        <v>112953</v>
      </c>
      <c r="C938" s="218">
        <f t="shared" si="1682"/>
        <v>9412.75</v>
      </c>
      <c r="D938" s="38">
        <v>1.6500000000000001E-2</v>
      </c>
      <c r="E938" s="38">
        <v>0.1368</v>
      </c>
      <c r="F938" s="38">
        <v>5.7599999999999998E-2</v>
      </c>
      <c r="G938" s="38">
        <v>8.0399999999999999E-2</v>
      </c>
      <c r="H938" s="38">
        <v>4.1099999999999998E-2</v>
      </c>
      <c r="I938" s="38">
        <v>0.13389999999999999</v>
      </c>
      <c r="J938" s="38">
        <v>2.12E-2</v>
      </c>
      <c r="K938" s="38">
        <v>3.2500000000000001E-2</v>
      </c>
      <c r="L938" s="38">
        <v>1.7100000000000001E-2</v>
      </c>
      <c r="M938" s="38">
        <v>2.5999999999999999E-2</v>
      </c>
      <c r="N938" s="38">
        <v>0.13320000000000001</v>
      </c>
      <c r="O938" s="38">
        <v>1.89E-2</v>
      </c>
      <c r="P938" s="38">
        <v>0</v>
      </c>
      <c r="Q938" s="38">
        <v>3.8600000000000002E-2</v>
      </c>
      <c r="R938" s="38">
        <v>1.9E-2</v>
      </c>
      <c r="S938" s="38">
        <v>4.1999999999999997E-3</v>
      </c>
      <c r="T938" s="38">
        <v>5.3999999999999999E-2</v>
      </c>
      <c r="U938" s="38">
        <v>1.78E-2</v>
      </c>
      <c r="V938" s="38">
        <v>3.6700000000000003E-2</v>
      </c>
      <c r="W938" s="38">
        <v>4.7199999999999999E-2</v>
      </c>
      <c r="X938" s="38">
        <v>6.3899999999999998E-2</v>
      </c>
      <c r="Y938" s="38">
        <v>2.5999999999999999E-3</v>
      </c>
      <c r="Z938" s="5">
        <v>0</v>
      </c>
      <c r="AA938" s="5">
        <v>8.0000000000000004E-4</v>
      </c>
      <c r="AB938" s="5">
        <v>0</v>
      </c>
      <c r="AC938" s="67"/>
      <c r="AD938" s="55"/>
    </row>
    <row r="939" spans="1:30" s="52" customFormat="1">
      <c r="A939" s="97"/>
      <c r="B939" s="30"/>
      <c r="C939" s="189"/>
      <c r="D939" s="6">
        <f t="shared" ref="D939" si="1707">$C938*D938</f>
        <v>155.31037499999999</v>
      </c>
      <c r="E939" s="6">
        <f t="shared" ref="E939" si="1708">$C938*E938</f>
        <v>1287.6641999999999</v>
      </c>
      <c r="F939" s="6">
        <f t="shared" ref="F939:O939" si="1709">$C938*F938</f>
        <v>542.17439999999999</v>
      </c>
      <c r="G939" s="6">
        <f t="shared" si="1709"/>
        <v>756.78509999999994</v>
      </c>
      <c r="H939" s="6">
        <f t="shared" si="1709"/>
        <v>386.86402499999997</v>
      </c>
      <c r="I939" s="6">
        <f t="shared" si="1709"/>
        <v>1260.367225</v>
      </c>
      <c r="J939" s="6">
        <f t="shared" si="1709"/>
        <v>199.55029999999999</v>
      </c>
      <c r="K939" s="6">
        <f t="shared" si="1709"/>
        <v>305.91437500000001</v>
      </c>
      <c r="L939" s="6">
        <f t="shared" si="1709"/>
        <v>160.95802499999999</v>
      </c>
      <c r="M939" s="6">
        <f t="shared" si="1709"/>
        <v>244.73149999999998</v>
      </c>
      <c r="N939" s="6">
        <f t="shared" si="1709"/>
        <v>1253.7783000000002</v>
      </c>
      <c r="O939" s="6">
        <f t="shared" si="1709"/>
        <v>177.90097499999999</v>
      </c>
      <c r="P939" s="6">
        <f t="shared" ref="P939" si="1710">$C938*P938</f>
        <v>0</v>
      </c>
      <c r="Q939" s="6">
        <f t="shared" ref="Q939" si="1711">$C938*Q938</f>
        <v>363.33215000000001</v>
      </c>
      <c r="R939" s="6">
        <f t="shared" ref="R939:AB939" si="1712">$C938*R938</f>
        <v>178.84225000000001</v>
      </c>
      <c r="S939" s="6">
        <f t="shared" si="1712"/>
        <v>39.533549999999998</v>
      </c>
      <c r="T939" s="6">
        <f t="shared" si="1712"/>
        <v>508.2885</v>
      </c>
      <c r="U939" s="6">
        <f t="shared" si="1712"/>
        <v>167.54695000000001</v>
      </c>
      <c r="V939" s="6">
        <f t="shared" si="1712"/>
        <v>345.44792500000005</v>
      </c>
      <c r="W939" s="6">
        <f t="shared" si="1712"/>
        <v>444.28179999999998</v>
      </c>
      <c r="X939" s="6">
        <f t="shared" si="1712"/>
        <v>601.47472500000003</v>
      </c>
      <c r="Y939" s="6">
        <f t="shared" si="1712"/>
        <v>24.47315</v>
      </c>
      <c r="Z939" s="6">
        <f t="shared" si="1712"/>
        <v>0</v>
      </c>
      <c r="AA939" s="6">
        <f t="shared" si="1712"/>
        <v>7.5302000000000007</v>
      </c>
      <c r="AB939" s="6">
        <f t="shared" si="1712"/>
        <v>0</v>
      </c>
      <c r="AC939" s="67"/>
      <c r="AD939" s="55"/>
    </row>
    <row r="940" spans="1:30" s="52" customFormat="1">
      <c r="A940" s="96" t="s">
        <v>459</v>
      </c>
      <c r="B940" s="216">
        <f>225906/2</f>
        <v>112953</v>
      </c>
      <c r="C940" s="218">
        <f t="shared" si="1682"/>
        <v>9412.75</v>
      </c>
      <c r="D940" s="5">
        <v>3.9399999999999998E-2</v>
      </c>
      <c r="E940" s="5"/>
      <c r="F940" s="5">
        <v>3.3E-3</v>
      </c>
      <c r="G940" s="5"/>
      <c r="H940" s="5">
        <v>0.34539999999999998</v>
      </c>
      <c r="I940" s="5"/>
      <c r="J940" s="5"/>
      <c r="K940" s="5"/>
      <c r="L940" s="5"/>
      <c r="M940" s="5">
        <v>0.1469</v>
      </c>
      <c r="N940" s="5">
        <v>3.0000000000000001E-3</v>
      </c>
      <c r="O940" s="5"/>
      <c r="P940" s="5"/>
      <c r="Q940" s="5">
        <v>9.4299999999999995E-2</v>
      </c>
      <c r="R940" s="5">
        <v>2.1600000000000001E-2</v>
      </c>
      <c r="S940" s="5">
        <v>8.9999999999999993E-3</v>
      </c>
      <c r="T940" s="5">
        <v>0.1052</v>
      </c>
      <c r="U940" s="5"/>
      <c r="V940" s="5">
        <v>2.4400000000000002E-2</v>
      </c>
      <c r="W940" s="5">
        <v>5.5E-2</v>
      </c>
      <c r="X940" s="5">
        <v>0.14710000000000001</v>
      </c>
      <c r="Y940" s="5">
        <v>5.4000000000000003E-3</v>
      </c>
      <c r="Z940" s="5"/>
      <c r="AA940" s="5"/>
      <c r="AB940" s="5"/>
      <c r="AC940" s="67"/>
      <c r="AD940" s="55"/>
    </row>
    <row r="941" spans="1:30" s="52" customFormat="1">
      <c r="A941" s="97"/>
      <c r="B941" s="12"/>
      <c r="C941" s="189"/>
      <c r="D941" s="6">
        <f t="shared" ref="D941" si="1713">$C940*D940</f>
        <v>370.86234999999999</v>
      </c>
      <c r="E941" s="6">
        <f t="shared" ref="E941" si="1714">$C940*E940</f>
        <v>0</v>
      </c>
      <c r="F941" s="6">
        <f t="shared" ref="F941:O941" si="1715">$C940*F940</f>
        <v>31.062075</v>
      </c>
      <c r="G941" s="6">
        <f t="shared" si="1715"/>
        <v>0</v>
      </c>
      <c r="H941" s="6">
        <f t="shared" si="1715"/>
        <v>3251.1638499999999</v>
      </c>
      <c r="I941" s="6">
        <f t="shared" si="1715"/>
        <v>0</v>
      </c>
      <c r="J941" s="6">
        <f t="shared" si="1715"/>
        <v>0</v>
      </c>
      <c r="K941" s="6">
        <f t="shared" si="1715"/>
        <v>0</v>
      </c>
      <c r="L941" s="6">
        <f t="shared" si="1715"/>
        <v>0</v>
      </c>
      <c r="M941" s="6">
        <f t="shared" si="1715"/>
        <v>1382.7329750000001</v>
      </c>
      <c r="N941" s="6">
        <f t="shared" si="1715"/>
        <v>28.238250000000001</v>
      </c>
      <c r="O941" s="6">
        <f t="shared" si="1715"/>
        <v>0</v>
      </c>
      <c r="P941" s="6">
        <f t="shared" ref="P941" si="1716">$C940*P940</f>
        <v>0</v>
      </c>
      <c r="Q941" s="6">
        <f t="shared" ref="Q941" si="1717">$C940*Q940</f>
        <v>887.62232499999993</v>
      </c>
      <c r="R941" s="6">
        <f t="shared" ref="R941:AB941" si="1718">$C940*R940</f>
        <v>203.31540000000001</v>
      </c>
      <c r="S941" s="6">
        <f t="shared" si="1718"/>
        <v>84.714749999999995</v>
      </c>
      <c r="T941" s="6">
        <f t="shared" si="1718"/>
        <v>990.22130000000004</v>
      </c>
      <c r="U941" s="6">
        <f t="shared" si="1718"/>
        <v>0</v>
      </c>
      <c r="V941" s="6">
        <f t="shared" si="1718"/>
        <v>229.67110000000002</v>
      </c>
      <c r="W941" s="6">
        <f t="shared" si="1718"/>
        <v>517.70124999999996</v>
      </c>
      <c r="X941" s="6">
        <f t="shared" si="1718"/>
        <v>1384.6155250000002</v>
      </c>
      <c r="Y941" s="6">
        <f t="shared" si="1718"/>
        <v>50.828850000000003</v>
      </c>
      <c r="Z941" s="6">
        <f t="shared" si="1718"/>
        <v>0</v>
      </c>
      <c r="AA941" s="6">
        <f t="shared" si="1718"/>
        <v>0</v>
      </c>
      <c r="AB941" s="6">
        <f t="shared" si="1718"/>
        <v>0</v>
      </c>
      <c r="AC941" s="67"/>
      <c r="AD941" s="55"/>
    </row>
    <row r="942" spans="1:30" s="52" customFormat="1">
      <c r="A942" s="96" t="s">
        <v>147</v>
      </c>
      <c r="B942" s="217">
        <f>228388/2</f>
        <v>114194</v>
      </c>
      <c r="C942" s="218">
        <f t="shared" si="1682"/>
        <v>9516.17</v>
      </c>
      <c r="D942" s="38">
        <v>1.6500000000000001E-2</v>
      </c>
      <c r="E942" s="38">
        <v>0.1368</v>
      </c>
      <c r="F942" s="38">
        <v>5.7599999999999998E-2</v>
      </c>
      <c r="G942" s="38">
        <v>8.0399999999999999E-2</v>
      </c>
      <c r="H942" s="38">
        <v>4.1099999999999998E-2</v>
      </c>
      <c r="I942" s="38">
        <v>0.13389999999999999</v>
      </c>
      <c r="J942" s="38">
        <v>2.12E-2</v>
      </c>
      <c r="K942" s="38">
        <v>3.2500000000000001E-2</v>
      </c>
      <c r="L942" s="38">
        <v>1.7100000000000001E-2</v>
      </c>
      <c r="M942" s="38">
        <v>2.5999999999999999E-2</v>
      </c>
      <c r="N942" s="38">
        <v>0.13320000000000001</v>
      </c>
      <c r="O942" s="38">
        <v>1.89E-2</v>
      </c>
      <c r="P942" s="38">
        <v>0</v>
      </c>
      <c r="Q942" s="38">
        <v>3.8600000000000002E-2</v>
      </c>
      <c r="R942" s="38">
        <v>1.9E-2</v>
      </c>
      <c r="S942" s="38">
        <v>4.1999999999999997E-3</v>
      </c>
      <c r="T942" s="38">
        <v>5.3999999999999999E-2</v>
      </c>
      <c r="U942" s="38">
        <v>1.78E-2</v>
      </c>
      <c r="V942" s="38">
        <v>3.6700000000000003E-2</v>
      </c>
      <c r="W942" s="38">
        <v>4.7199999999999999E-2</v>
      </c>
      <c r="X942" s="38">
        <v>6.3899999999999998E-2</v>
      </c>
      <c r="Y942" s="38">
        <v>2.5999999999999999E-3</v>
      </c>
      <c r="Z942" s="5">
        <v>0</v>
      </c>
      <c r="AA942" s="5">
        <v>8.0000000000000004E-4</v>
      </c>
      <c r="AB942" s="5">
        <v>0</v>
      </c>
      <c r="AC942" s="67"/>
      <c r="AD942" s="55"/>
    </row>
    <row r="943" spans="1:30" s="52" customFormat="1">
      <c r="A943" s="97"/>
      <c r="B943" s="30"/>
      <c r="C943" s="189"/>
      <c r="D943" s="6">
        <f t="shared" ref="D943" si="1719">$C942*D942</f>
        <v>157.01680500000001</v>
      </c>
      <c r="E943" s="6">
        <f t="shared" ref="E943" si="1720">$C942*E942</f>
        <v>1301.812056</v>
      </c>
      <c r="F943" s="6">
        <f t="shared" ref="F943:O943" si="1721">$C942*F942</f>
        <v>548.13139200000001</v>
      </c>
      <c r="G943" s="6">
        <f t="shared" si="1721"/>
        <v>765.10006799999996</v>
      </c>
      <c r="H943" s="6">
        <f t="shared" si="1721"/>
        <v>391.11458699999997</v>
      </c>
      <c r="I943" s="6">
        <f t="shared" si="1721"/>
        <v>1274.2151629999998</v>
      </c>
      <c r="J943" s="6">
        <f t="shared" si="1721"/>
        <v>201.74280400000001</v>
      </c>
      <c r="K943" s="6">
        <f t="shared" si="1721"/>
        <v>309.27552500000002</v>
      </c>
      <c r="L943" s="6">
        <f t="shared" si="1721"/>
        <v>162.726507</v>
      </c>
      <c r="M943" s="6">
        <f t="shared" si="1721"/>
        <v>247.42041999999998</v>
      </c>
      <c r="N943" s="6">
        <f t="shared" si="1721"/>
        <v>1267.553844</v>
      </c>
      <c r="O943" s="6">
        <f t="shared" si="1721"/>
        <v>179.85561300000001</v>
      </c>
      <c r="P943" s="6">
        <f t="shared" ref="P943" si="1722">$C942*P942</f>
        <v>0</v>
      </c>
      <c r="Q943" s="6">
        <f t="shared" ref="Q943" si="1723">$C942*Q942</f>
        <v>367.324162</v>
      </c>
      <c r="R943" s="6">
        <f t="shared" ref="R943:AB943" si="1724">$C942*R942</f>
        <v>180.80723</v>
      </c>
      <c r="S943" s="6">
        <f t="shared" si="1724"/>
        <v>39.967914</v>
      </c>
      <c r="T943" s="6">
        <f t="shared" si="1724"/>
        <v>513.87318000000005</v>
      </c>
      <c r="U943" s="6">
        <f t="shared" si="1724"/>
        <v>169.38782599999999</v>
      </c>
      <c r="V943" s="6">
        <f t="shared" si="1724"/>
        <v>349.24343900000002</v>
      </c>
      <c r="W943" s="6">
        <f t="shared" si="1724"/>
        <v>449.16322400000001</v>
      </c>
      <c r="X943" s="6">
        <f t="shared" si="1724"/>
        <v>608.08326299999999</v>
      </c>
      <c r="Y943" s="6">
        <f t="shared" si="1724"/>
        <v>24.742041999999998</v>
      </c>
      <c r="Z943" s="6">
        <f t="shared" si="1724"/>
        <v>0</v>
      </c>
      <c r="AA943" s="6">
        <f t="shared" si="1724"/>
        <v>7.6129360000000004</v>
      </c>
      <c r="AB943" s="6">
        <f t="shared" si="1724"/>
        <v>0</v>
      </c>
      <c r="AC943" s="67"/>
      <c r="AD943" s="55"/>
    </row>
    <row r="944" spans="1:30" s="52" customFormat="1">
      <c r="A944" s="96" t="s">
        <v>460</v>
      </c>
      <c r="B944" s="217">
        <f>228388/2</f>
        <v>114194</v>
      </c>
      <c r="C944" s="218">
        <f t="shared" si="1682"/>
        <v>9516.17</v>
      </c>
      <c r="D944" s="5">
        <v>3.9399999999999998E-2</v>
      </c>
      <c r="E944" s="5"/>
      <c r="F944" s="5">
        <v>3.3E-3</v>
      </c>
      <c r="G944" s="5"/>
      <c r="H944" s="5">
        <v>0.34539999999999998</v>
      </c>
      <c r="I944" s="5"/>
      <c r="J944" s="5"/>
      <c r="K944" s="5"/>
      <c r="L944" s="5"/>
      <c r="M944" s="5">
        <v>0.1469</v>
      </c>
      <c r="N944" s="5">
        <v>3.0000000000000001E-3</v>
      </c>
      <c r="O944" s="5"/>
      <c r="P944" s="5"/>
      <c r="Q944" s="5">
        <v>9.4299999999999995E-2</v>
      </c>
      <c r="R944" s="5">
        <v>2.1600000000000001E-2</v>
      </c>
      <c r="S944" s="5">
        <v>8.9999999999999993E-3</v>
      </c>
      <c r="T944" s="5">
        <v>0.1052</v>
      </c>
      <c r="U944" s="5"/>
      <c r="V944" s="5">
        <v>2.4400000000000002E-2</v>
      </c>
      <c r="W944" s="5">
        <v>5.5E-2</v>
      </c>
      <c r="X944" s="5">
        <v>0.14710000000000001</v>
      </c>
      <c r="Y944" s="5">
        <v>5.4000000000000003E-3</v>
      </c>
      <c r="Z944" s="5"/>
      <c r="AA944" s="5"/>
      <c r="AB944" s="5"/>
      <c r="AC944" s="67"/>
      <c r="AD944" s="55"/>
    </row>
    <row r="945" spans="1:30" s="52" customFormat="1">
      <c r="A945" s="97"/>
      <c r="B945" s="12"/>
      <c r="C945" s="189"/>
      <c r="D945" s="6">
        <f t="shared" ref="D945" si="1725">$C944*D944</f>
        <v>374.93709799999999</v>
      </c>
      <c r="E945" s="6">
        <f t="shared" ref="E945" si="1726">$C944*E944</f>
        <v>0</v>
      </c>
      <c r="F945" s="6">
        <f t="shared" ref="F945:O945" si="1727">$C944*F944</f>
        <v>31.403361</v>
      </c>
      <c r="G945" s="6">
        <f t="shared" si="1727"/>
        <v>0</v>
      </c>
      <c r="H945" s="6">
        <f t="shared" si="1727"/>
        <v>3286.8851179999997</v>
      </c>
      <c r="I945" s="6">
        <f t="shared" si="1727"/>
        <v>0</v>
      </c>
      <c r="J945" s="6">
        <f t="shared" si="1727"/>
        <v>0</v>
      </c>
      <c r="K945" s="6">
        <f t="shared" si="1727"/>
        <v>0</v>
      </c>
      <c r="L945" s="6">
        <f t="shared" si="1727"/>
        <v>0</v>
      </c>
      <c r="M945" s="6">
        <f t="shared" si="1727"/>
        <v>1397.925373</v>
      </c>
      <c r="N945" s="6">
        <f t="shared" si="1727"/>
        <v>28.54851</v>
      </c>
      <c r="O945" s="6">
        <f t="shared" si="1727"/>
        <v>0</v>
      </c>
      <c r="P945" s="6">
        <f t="shared" ref="P945" si="1728">$C944*P944</f>
        <v>0</v>
      </c>
      <c r="Q945" s="6">
        <f t="shared" ref="Q945" si="1729">$C944*Q944</f>
        <v>897.37483099999997</v>
      </c>
      <c r="R945" s="6">
        <f t="shared" ref="R945:AB945" si="1730">$C944*R944</f>
        <v>205.549272</v>
      </c>
      <c r="S945" s="6">
        <f t="shared" si="1730"/>
        <v>85.645529999999994</v>
      </c>
      <c r="T945" s="6">
        <f t="shared" si="1730"/>
        <v>1001.101084</v>
      </c>
      <c r="U945" s="6">
        <f t="shared" si="1730"/>
        <v>0</v>
      </c>
      <c r="V945" s="6">
        <f t="shared" si="1730"/>
        <v>232.19454800000003</v>
      </c>
      <c r="W945" s="6">
        <f t="shared" si="1730"/>
        <v>523.38935000000004</v>
      </c>
      <c r="X945" s="6">
        <f t="shared" si="1730"/>
        <v>1399.8286070000001</v>
      </c>
      <c r="Y945" s="6">
        <f t="shared" si="1730"/>
        <v>51.387318</v>
      </c>
      <c r="Z945" s="6">
        <f t="shared" si="1730"/>
        <v>0</v>
      </c>
      <c r="AA945" s="6">
        <f t="shared" si="1730"/>
        <v>0</v>
      </c>
      <c r="AB945" s="6">
        <f t="shared" si="1730"/>
        <v>0</v>
      </c>
      <c r="AC945" s="67"/>
      <c r="AD945" s="55"/>
    </row>
    <row r="946" spans="1:30" s="52" customFormat="1">
      <c r="A946" s="96" t="s">
        <v>148</v>
      </c>
      <c r="B946" s="214">
        <v>1938326</v>
      </c>
      <c r="C946" s="218">
        <f t="shared" si="1682"/>
        <v>161527.17000000001</v>
      </c>
      <c r="D946" s="5"/>
      <c r="E946" s="5"/>
      <c r="F946" s="5">
        <v>1.6799999999999999E-2</v>
      </c>
      <c r="G946" s="5"/>
      <c r="H946" s="5">
        <v>1.83E-2</v>
      </c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>
        <v>0.96489999999999998</v>
      </c>
      <c r="W946" s="5"/>
      <c r="X946" s="5"/>
      <c r="Y946" s="5"/>
      <c r="Z946" s="5"/>
      <c r="AA946" s="5"/>
      <c r="AB946" s="5"/>
      <c r="AC946" s="67"/>
      <c r="AD946" s="55"/>
    </row>
    <row r="947" spans="1:30" s="52" customFormat="1">
      <c r="A947" s="97"/>
      <c r="B947" s="11"/>
      <c r="C947" s="189"/>
      <c r="D947" s="6">
        <f t="shared" ref="D947" si="1731">$C946*D946</f>
        <v>0</v>
      </c>
      <c r="E947" s="6">
        <f t="shared" ref="E947" si="1732">$C946*E946</f>
        <v>0</v>
      </c>
      <c r="F947" s="6">
        <f t="shared" ref="F947:AB947" si="1733">$C946*F946</f>
        <v>2713.6564560000002</v>
      </c>
      <c r="G947" s="6">
        <f t="shared" si="1733"/>
        <v>0</v>
      </c>
      <c r="H947" s="6">
        <f t="shared" si="1733"/>
        <v>2955.9472110000002</v>
      </c>
      <c r="I947" s="6">
        <f t="shared" si="1733"/>
        <v>0</v>
      </c>
      <c r="J947" s="6">
        <f t="shared" si="1733"/>
        <v>0</v>
      </c>
      <c r="K947" s="6">
        <f t="shared" si="1733"/>
        <v>0</v>
      </c>
      <c r="L947" s="6">
        <f t="shared" si="1733"/>
        <v>0</v>
      </c>
      <c r="M947" s="6">
        <f t="shared" si="1733"/>
        <v>0</v>
      </c>
      <c r="N947" s="6">
        <f t="shared" si="1733"/>
        <v>0</v>
      </c>
      <c r="O947" s="6">
        <f t="shared" si="1733"/>
        <v>0</v>
      </c>
      <c r="P947" s="6">
        <f t="shared" si="1733"/>
        <v>0</v>
      </c>
      <c r="Q947" s="6">
        <f t="shared" si="1733"/>
        <v>0</v>
      </c>
      <c r="R947" s="6">
        <f t="shared" si="1733"/>
        <v>0</v>
      </c>
      <c r="S947" s="6">
        <f t="shared" si="1733"/>
        <v>0</v>
      </c>
      <c r="T947" s="6">
        <f t="shared" si="1733"/>
        <v>0</v>
      </c>
      <c r="U947" s="6">
        <f t="shared" si="1733"/>
        <v>0</v>
      </c>
      <c r="V947" s="6">
        <f t="shared" si="1733"/>
        <v>155857.566333</v>
      </c>
      <c r="W947" s="6">
        <f t="shared" si="1733"/>
        <v>0</v>
      </c>
      <c r="X947" s="6">
        <f t="shared" si="1733"/>
        <v>0</v>
      </c>
      <c r="Y947" s="6">
        <f t="shared" si="1733"/>
        <v>0</v>
      </c>
      <c r="Z947" s="6">
        <f t="shared" si="1733"/>
        <v>0</v>
      </c>
      <c r="AA947" s="6">
        <f t="shared" si="1733"/>
        <v>0</v>
      </c>
      <c r="AB947" s="6">
        <f t="shared" si="1733"/>
        <v>0</v>
      </c>
      <c r="AC947" s="67"/>
      <c r="AD947" s="55"/>
    </row>
    <row r="948" spans="1:30" s="52" customFormat="1">
      <c r="A948" s="96" t="s">
        <v>149</v>
      </c>
      <c r="B948" s="214">
        <v>3607258</v>
      </c>
      <c r="C948" s="218">
        <f t="shared" si="1682"/>
        <v>300604.83</v>
      </c>
      <c r="D948" s="5"/>
      <c r="E948" s="5"/>
      <c r="F948" s="5">
        <v>3.5400000000000001E-2</v>
      </c>
      <c r="G948" s="5"/>
      <c r="H948" s="5">
        <v>7.3099999999999998E-2</v>
      </c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>
        <v>0.89149999999999996</v>
      </c>
      <c r="W948" s="5"/>
      <c r="X948" s="5"/>
      <c r="Y948" s="5"/>
      <c r="Z948" s="5"/>
      <c r="AA948" s="5"/>
      <c r="AB948" s="5"/>
      <c r="AC948" s="67"/>
      <c r="AD948" s="55"/>
    </row>
    <row r="949" spans="1:30" s="52" customFormat="1">
      <c r="A949" s="97"/>
      <c r="B949" s="11"/>
      <c r="C949" s="189"/>
      <c r="D949" s="6">
        <f t="shared" ref="D949" si="1734">$C948*D948</f>
        <v>0</v>
      </c>
      <c r="E949" s="6">
        <f t="shared" ref="E949" si="1735">$C948*E948</f>
        <v>0</v>
      </c>
      <c r="F949" s="6">
        <f t="shared" ref="F949:AB949" si="1736">$C948*F948</f>
        <v>10641.410982000001</v>
      </c>
      <c r="G949" s="6">
        <f t="shared" si="1736"/>
        <v>0</v>
      </c>
      <c r="H949" s="6">
        <f t="shared" si="1736"/>
        <v>21974.213072999999</v>
      </c>
      <c r="I949" s="6">
        <f t="shared" si="1736"/>
        <v>0</v>
      </c>
      <c r="J949" s="6">
        <f t="shared" si="1736"/>
        <v>0</v>
      </c>
      <c r="K949" s="6">
        <f t="shared" si="1736"/>
        <v>0</v>
      </c>
      <c r="L949" s="6">
        <f t="shared" si="1736"/>
        <v>0</v>
      </c>
      <c r="M949" s="6">
        <f t="shared" si="1736"/>
        <v>0</v>
      </c>
      <c r="N949" s="6">
        <f t="shared" si="1736"/>
        <v>0</v>
      </c>
      <c r="O949" s="6">
        <f t="shared" si="1736"/>
        <v>0</v>
      </c>
      <c r="P949" s="6">
        <f t="shared" si="1736"/>
        <v>0</v>
      </c>
      <c r="Q949" s="6">
        <f t="shared" si="1736"/>
        <v>0</v>
      </c>
      <c r="R949" s="6">
        <f t="shared" si="1736"/>
        <v>0</v>
      </c>
      <c r="S949" s="6">
        <f t="shared" si="1736"/>
        <v>0</v>
      </c>
      <c r="T949" s="6">
        <f t="shared" si="1736"/>
        <v>0</v>
      </c>
      <c r="U949" s="6">
        <f t="shared" si="1736"/>
        <v>0</v>
      </c>
      <c r="V949" s="6">
        <f t="shared" si="1736"/>
        <v>267989.20594499999</v>
      </c>
      <c r="W949" s="6">
        <f t="shared" si="1736"/>
        <v>0</v>
      </c>
      <c r="X949" s="6">
        <f t="shared" si="1736"/>
        <v>0</v>
      </c>
      <c r="Y949" s="6">
        <f t="shared" si="1736"/>
        <v>0</v>
      </c>
      <c r="Z949" s="6">
        <f t="shared" si="1736"/>
        <v>0</v>
      </c>
      <c r="AA949" s="6">
        <f t="shared" si="1736"/>
        <v>0</v>
      </c>
      <c r="AB949" s="6">
        <f t="shared" si="1736"/>
        <v>0</v>
      </c>
      <c r="AC949" s="67"/>
      <c r="AD949" s="55"/>
    </row>
    <row r="950" spans="1:30" s="52" customFormat="1">
      <c r="A950" s="96" t="s">
        <v>150</v>
      </c>
      <c r="B950" s="214">
        <v>6798666</v>
      </c>
      <c r="C950" s="218">
        <f t="shared" si="1682"/>
        <v>566555.5</v>
      </c>
      <c r="D950" s="5">
        <v>7.7000000000000002E-3</v>
      </c>
      <c r="E950" s="5"/>
      <c r="F950" s="5"/>
      <c r="G950" s="5"/>
      <c r="H950" s="5">
        <v>0.1676</v>
      </c>
      <c r="I950" s="5"/>
      <c r="J950" s="5"/>
      <c r="K950" s="5"/>
      <c r="L950" s="5"/>
      <c r="M950" s="5">
        <v>1.2200000000000001E-2</v>
      </c>
      <c r="N950" s="5"/>
      <c r="O950" s="5"/>
      <c r="P950" s="5"/>
      <c r="Q950" s="5">
        <v>1.3899999999999999E-2</v>
      </c>
      <c r="R950" s="5">
        <v>5.8999999999999999E-3</v>
      </c>
      <c r="S950" s="5">
        <v>1.2999999999999999E-3</v>
      </c>
      <c r="T950" s="5">
        <v>2.1000000000000001E-2</v>
      </c>
      <c r="U950" s="5"/>
      <c r="V950" s="5">
        <v>0.74860000000000004</v>
      </c>
      <c r="W950" s="5"/>
      <c r="X950" s="5">
        <v>2.1000000000000001E-2</v>
      </c>
      <c r="Y950" s="5">
        <v>8.0000000000000004E-4</v>
      </c>
      <c r="Z950" s="5"/>
      <c r="AA950" s="5"/>
      <c r="AB950" s="5"/>
      <c r="AC950" s="67"/>
      <c r="AD950" s="55"/>
    </row>
    <row r="951" spans="1:30" s="52" customFormat="1">
      <c r="A951" s="97"/>
      <c r="B951" s="11"/>
      <c r="C951" s="189"/>
      <c r="D951" s="6">
        <f t="shared" ref="D951" si="1737">$C950*D950</f>
        <v>4362.4773500000001</v>
      </c>
      <c r="E951" s="6">
        <f t="shared" ref="E951" si="1738">$C950*E950</f>
        <v>0</v>
      </c>
      <c r="F951" s="6">
        <f t="shared" ref="F951:AB951" si="1739">$C950*F950</f>
        <v>0</v>
      </c>
      <c r="G951" s="6">
        <f t="shared" si="1739"/>
        <v>0</v>
      </c>
      <c r="H951" s="6">
        <f t="shared" si="1739"/>
        <v>94954.701799999995</v>
      </c>
      <c r="I951" s="6">
        <f t="shared" si="1739"/>
        <v>0</v>
      </c>
      <c r="J951" s="6">
        <f t="shared" si="1739"/>
        <v>0</v>
      </c>
      <c r="K951" s="6">
        <f t="shared" si="1739"/>
        <v>0</v>
      </c>
      <c r="L951" s="6">
        <f t="shared" si="1739"/>
        <v>0</v>
      </c>
      <c r="M951" s="6">
        <f t="shared" si="1739"/>
        <v>6911.9771000000001</v>
      </c>
      <c r="N951" s="6">
        <f t="shared" si="1739"/>
        <v>0</v>
      </c>
      <c r="O951" s="6">
        <f t="shared" si="1739"/>
        <v>0</v>
      </c>
      <c r="P951" s="6">
        <f t="shared" si="1739"/>
        <v>0</v>
      </c>
      <c r="Q951" s="6">
        <f t="shared" si="1739"/>
        <v>7875.1214499999996</v>
      </c>
      <c r="R951" s="6">
        <f t="shared" si="1739"/>
        <v>3342.6774500000001</v>
      </c>
      <c r="S951" s="6">
        <f t="shared" si="1739"/>
        <v>736.52215000000001</v>
      </c>
      <c r="T951" s="6">
        <f t="shared" si="1739"/>
        <v>11897.665500000001</v>
      </c>
      <c r="U951" s="6">
        <f t="shared" si="1739"/>
        <v>0</v>
      </c>
      <c r="V951" s="6">
        <f t="shared" si="1739"/>
        <v>424123.4473</v>
      </c>
      <c r="W951" s="6">
        <f t="shared" si="1739"/>
        <v>0</v>
      </c>
      <c r="X951" s="6">
        <f t="shared" si="1739"/>
        <v>11897.665500000001</v>
      </c>
      <c r="Y951" s="6">
        <f t="shared" si="1739"/>
        <v>453.24440000000004</v>
      </c>
      <c r="Z951" s="6">
        <f t="shared" si="1739"/>
        <v>0</v>
      </c>
      <c r="AA951" s="6">
        <f t="shared" si="1739"/>
        <v>0</v>
      </c>
      <c r="AB951" s="6">
        <f t="shared" si="1739"/>
        <v>0</v>
      </c>
      <c r="AC951" s="67"/>
      <c r="AD951" s="55"/>
    </row>
    <row r="952" spans="1:30" s="52" customFormat="1">
      <c r="A952" s="96" t="s">
        <v>151</v>
      </c>
      <c r="B952" s="214">
        <v>606617</v>
      </c>
      <c r="C952" s="218">
        <f t="shared" si="1682"/>
        <v>50551.42</v>
      </c>
      <c r="D952" s="5"/>
      <c r="E952" s="5"/>
      <c r="F952" s="5"/>
      <c r="G952" s="5"/>
      <c r="H952" s="5">
        <v>0.30570000000000003</v>
      </c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>
        <v>0.69430000000000003</v>
      </c>
      <c r="W952" s="5"/>
      <c r="X952" s="5"/>
      <c r="Y952" s="5"/>
      <c r="Z952" s="5"/>
      <c r="AA952" s="5"/>
      <c r="AB952" s="5"/>
      <c r="AC952" s="67"/>
      <c r="AD952" s="55"/>
    </row>
    <row r="953" spans="1:30" s="52" customFormat="1">
      <c r="A953" s="97"/>
      <c r="B953" s="11"/>
      <c r="C953" s="189"/>
      <c r="D953" s="6">
        <f t="shared" ref="D953" si="1740">$C952*D952</f>
        <v>0</v>
      </c>
      <c r="E953" s="6">
        <f t="shared" ref="E953" si="1741">$C952*E952</f>
        <v>0</v>
      </c>
      <c r="F953" s="6">
        <f t="shared" ref="F953:AB953" si="1742">$C952*F952</f>
        <v>0</v>
      </c>
      <c r="G953" s="6">
        <f t="shared" si="1742"/>
        <v>0</v>
      </c>
      <c r="H953" s="6">
        <f t="shared" si="1742"/>
        <v>15453.569094</v>
      </c>
      <c r="I953" s="6">
        <f t="shared" si="1742"/>
        <v>0</v>
      </c>
      <c r="J953" s="6">
        <f t="shared" si="1742"/>
        <v>0</v>
      </c>
      <c r="K953" s="6">
        <f t="shared" si="1742"/>
        <v>0</v>
      </c>
      <c r="L953" s="6">
        <f t="shared" si="1742"/>
        <v>0</v>
      </c>
      <c r="M953" s="6">
        <f t="shared" si="1742"/>
        <v>0</v>
      </c>
      <c r="N953" s="6">
        <f t="shared" si="1742"/>
        <v>0</v>
      </c>
      <c r="O953" s="6">
        <f t="shared" si="1742"/>
        <v>0</v>
      </c>
      <c r="P953" s="6">
        <f t="shared" si="1742"/>
        <v>0</v>
      </c>
      <c r="Q953" s="6">
        <f t="shared" si="1742"/>
        <v>0</v>
      </c>
      <c r="R953" s="6">
        <f t="shared" si="1742"/>
        <v>0</v>
      </c>
      <c r="S953" s="6">
        <f t="shared" si="1742"/>
        <v>0</v>
      </c>
      <c r="T953" s="6">
        <f t="shared" si="1742"/>
        <v>0</v>
      </c>
      <c r="U953" s="6">
        <f t="shared" si="1742"/>
        <v>0</v>
      </c>
      <c r="V953" s="6">
        <f t="shared" si="1742"/>
        <v>35097.850906</v>
      </c>
      <c r="W953" s="6">
        <f t="shared" si="1742"/>
        <v>0</v>
      </c>
      <c r="X953" s="6">
        <f t="shared" si="1742"/>
        <v>0</v>
      </c>
      <c r="Y953" s="6">
        <f t="shared" si="1742"/>
        <v>0</v>
      </c>
      <c r="Z953" s="6">
        <f t="shared" si="1742"/>
        <v>0</v>
      </c>
      <c r="AA953" s="6">
        <f t="shared" si="1742"/>
        <v>0</v>
      </c>
      <c r="AB953" s="6">
        <f t="shared" si="1742"/>
        <v>0</v>
      </c>
      <c r="AC953" s="67"/>
      <c r="AD953" s="55"/>
    </row>
    <row r="954" spans="1:30" s="52" customFormat="1">
      <c r="A954" s="96" t="s">
        <v>154</v>
      </c>
      <c r="B954" s="214">
        <v>2398772</v>
      </c>
      <c r="C954" s="218">
        <f t="shared" si="1682"/>
        <v>199897.67</v>
      </c>
      <c r="D954" s="5"/>
      <c r="E954" s="5"/>
      <c r="F954" s="5">
        <v>5.67E-2</v>
      </c>
      <c r="G954" s="5"/>
      <c r="H954" s="5">
        <v>0.29680000000000001</v>
      </c>
      <c r="I954" s="5"/>
      <c r="J954" s="5"/>
      <c r="K954" s="5"/>
      <c r="L954" s="5"/>
      <c r="M954" s="5"/>
      <c r="N954" s="37">
        <v>0.1091</v>
      </c>
      <c r="O954" s="5"/>
      <c r="P954" s="5"/>
      <c r="Q954" s="5"/>
      <c r="R954" s="5"/>
      <c r="S954" s="5"/>
      <c r="T954" s="5"/>
      <c r="U954" s="5"/>
      <c r="V954" s="5">
        <v>0.53739999999999999</v>
      </c>
      <c r="W954" s="5"/>
      <c r="X954" s="5"/>
      <c r="Y954" s="5"/>
      <c r="Z954" s="5"/>
      <c r="AA954" s="5"/>
      <c r="AB954" s="5"/>
      <c r="AC954" s="67"/>
      <c r="AD954" s="55"/>
    </row>
    <row r="955" spans="1:30" s="52" customFormat="1">
      <c r="A955" s="97"/>
      <c r="B955" s="12"/>
      <c r="C955" s="189"/>
      <c r="D955" s="6">
        <f t="shared" ref="D955" si="1743">$C954*D954</f>
        <v>0</v>
      </c>
      <c r="E955" s="6">
        <f t="shared" ref="E955" si="1744">$C954*E954</f>
        <v>0</v>
      </c>
      <c r="F955" s="6">
        <f t="shared" ref="F955:AB955" si="1745">$C954*F954</f>
        <v>11334.197889000001</v>
      </c>
      <c r="G955" s="6">
        <f t="shared" si="1745"/>
        <v>0</v>
      </c>
      <c r="H955" s="6">
        <f t="shared" si="1745"/>
        <v>59329.628456000006</v>
      </c>
      <c r="I955" s="6">
        <f t="shared" si="1745"/>
        <v>0</v>
      </c>
      <c r="J955" s="6">
        <f t="shared" si="1745"/>
        <v>0</v>
      </c>
      <c r="K955" s="6">
        <f t="shared" si="1745"/>
        <v>0</v>
      </c>
      <c r="L955" s="6">
        <f t="shared" si="1745"/>
        <v>0</v>
      </c>
      <c r="M955" s="6">
        <f t="shared" si="1745"/>
        <v>0</v>
      </c>
      <c r="N955" s="6">
        <f t="shared" si="1745"/>
        <v>21808.835797000003</v>
      </c>
      <c r="O955" s="6">
        <f t="shared" si="1745"/>
        <v>0</v>
      </c>
      <c r="P955" s="6">
        <f t="shared" si="1745"/>
        <v>0</v>
      </c>
      <c r="Q955" s="6">
        <f t="shared" si="1745"/>
        <v>0</v>
      </c>
      <c r="R955" s="6">
        <f t="shared" si="1745"/>
        <v>0</v>
      </c>
      <c r="S955" s="6">
        <f t="shared" si="1745"/>
        <v>0</v>
      </c>
      <c r="T955" s="6">
        <f t="shared" si="1745"/>
        <v>0</v>
      </c>
      <c r="U955" s="6">
        <f t="shared" si="1745"/>
        <v>0</v>
      </c>
      <c r="V955" s="6">
        <f t="shared" si="1745"/>
        <v>107425.00785800001</v>
      </c>
      <c r="W955" s="6">
        <f t="shared" si="1745"/>
        <v>0</v>
      </c>
      <c r="X955" s="6">
        <f t="shared" si="1745"/>
        <v>0</v>
      </c>
      <c r="Y955" s="6">
        <f t="shared" si="1745"/>
        <v>0</v>
      </c>
      <c r="Z955" s="6">
        <f t="shared" si="1745"/>
        <v>0</v>
      </c>
      <c r="AA955" s="6">
        <f t="shared" si="1745"/>
        <v>0</v>
      </c>
      <c r="AB955" s="6">
        <f t="shared" si="1745"/>
        <v>0</v>
      </c>
      <c r="AC955" s="67"/>
      <c r="AD955" s="55"/>
    </row>
    <row r="956" spans="1:30" s="52" customFormat="1">
      <c r="A956" s="96" t="s">
        <v>188</v>
      </c>
      <c r="B956" s="214">
        <v>3702255</v>
      </c>
      <c r="C956" s="218">
        <f t="shared" si="1682"/>
        <v>308521.25</v>
      </c>
      <c r="D956" s="5"/>
      <c r="E956" s="5"/>
      <c r="F956" s="5"/>
      <c r="G956" s="5"/>
      <c r="H956" s="5">
        <v>0.1933</v>
      </c>
      <c r="I956" s="5"/>
      <c r="J956" s="5"/>
      <c r="K956" s="5"/>
      <c r="L956" s="5"/>
      <c r="M956" s="5"/>
      <c r="N956" s="37">
        <v>0.17</v>
      </c>
      <c r="O956" s="5"/>
      <c r="P956" s="5"/>
      <c r="Q956" s="5"/>
      <c r="R956" s="5"/>
      <c r="S956" s="5"/>
      <c r="T956" s="5"/>
      <c r="U956" s="5"/>
      <c r="V956" s="5">
        <v>0.63670000000000004</v>
      </c>
      <c r="W956" s="5"/>
      <c r="X956" s="5"/>
      <c r="Y956" s="5"/>
      <c r="Z956" s="5"/>
      <c r="AA956" s="5"/>
      <c r="AB956" s="5"/>
      <c r="AC956" s="67"/>
      <c r="AD956" s="55"/>
    </row>
    <row r="957" spans="1:30" s="52" customFormat="1">
      <c r="A957" s="97"/>
      <c r="B957" s="12"/>
      <c r="C957" s="189"/>
      <c r="D957" s="6">
        <f t="shared" ref="D957" si="1746">$C956*D956</f>
        <v>0</v>
      </c>
      <c r="E957" s="6">
        <f t="shared" ref="E957" si="1747">$C956*E956</f>
        <v>0</v>
      </c>
      <c r="F957" s="6">
        <f t="shared" ref="F957:N957" si="1748">$C956*F956</f>
        <v>0</v>
      </c>
      <c r="G957" s="6">
        <f t="shared" si="1748"/>
        <v>0</v>
      </c>
      <c r="H957" s="6">
        <f t="shared" si="1748"/>
        <v>59637.157625</v>
      </c>
      <c r="I957" s="6">
        <f t="shared" si="1748"/>
        <v>0</v>
      </c>
      <c r="J957" s="6">
        <f t="shared" si="1748"/>
        <v>0</v>
      </c>
      <c r="K957" s="6">
        <f t="shared" si="1748"/>
        <v>0</v>
      </c>
      <c r="L957" s="6">
        <f t="shared" si="1748"/>
        <v>0</v>
      </c>
      <c r="M957" s="6">
        <f t="shared" si="1748"/>
        <v>0</v>
      </c>
      <c r="N957" s="6">
        <f t="shared" si="1748"/>
        <v>52448.612500000003</v>
      </c>
      <c r="O957" s="6">
        <f t="shared" ref="O957" si="1749">$C956*O956</f>
        <v>0</v>
      </c>
      <c r="P957" s="6">
        <f t="shared" ref="P957" si="1750">$C956*P956</f>
        <v>0</v>
      </c>
      <c r="Q957" s="6">
        <f t="shared" ref="Q957:AB957" si="1751">$C956*Q956</f>
        <v>0</v>
      </c>
      <c r="R957" s="6">
        <f t="shared" si="1751"/>
        <v>0</v>
      </c>
      <c r="S957" s="6">
        <f t="shared" si="1751"/>
        <v>0</v>
      </c>
      <c r="T957" s="6">
        <f t="shared" si="1751"/>
        <v>0</v>
      </c>
      <c r="U957" s="6">
        <f t="shared" si="1751"/>
        <v>0</v>
      </c>
      <c r="V957" s="6">
        <f t="shared" si="1751"/>
        <v>196435.47987500002</v>
      </c>
      <c r="W957" s="6">
        <f t="shared" si="1751"/>
        <v>0</v>
      </c>
      <c r="X957" s="6">
        <f t="shared" si="1751"/>
        <v>0</v>
      </c>
      <c r="Y957" s="6">
        <f t="shared" si="1751"/>
        <v>0</v>
      </c>
      <c r="Z957" s="6">
        <f t="shared" si="1751"/>
        <v>0</v>
      </c>
      <c r="AA957" s="6">
        <f t="shared" si="1751"/>
        <v>0</v>
      </c>
      <c r="AB957" s="6">
        <f t="shared" si="1751"/>
        <v>0</v>
      </c>
      <c r="AC957" s="67"/>
      <c r="AD957" s="55"/>
    </row>
    <row r="958" spans="1:30" s="52" customFormat="1">
      <c r="A958" s="96" t="s">
        <v>187</v>
      </c>
      <c r="B958" s="214">
        <v>6463691</v>
      </c>
      <c r="C958" s="218">
        <f t="shared" si="1682"/>
        <v>538640.92000000004</v>
      </c>
      <c r="D958" s="5"/>
      <c r="E958" s="5"/>
      <c r="F958" s="5">
        <v>4.7399999999999998E-2</v>
      </c>
      <c r="G958" s="5"/>
      <c r="H958" s="5"/>
      <c r="I958" s="5"/>
      <c r="J958" s="5"/>
      <c r="K958" s="5"/>
      <c r="L958" s="5"/>
      <c r="M958" s="5"/>
      <c r="N958" s="37"/>
      <c r="O958" s="5"/>
      <c r="P958" s="5"/>
      <c r="Q958" s="5"/>
      <c r="R958" s="5"/>
      <c r="S958" s="5"/>
      <c r="T958" s="5"/>
      <c r="U958" s="5"/>
      <c r="V958" s="5">
        <v>0.9526</v>
      </c>
      <c r="W958" s="5"/>
      <c r="X958" s="5"/>
      <c r="Y958" s="5"/>
      <c r="Z958" s="5"/>
      <c r="AA958" s="5"/>
      <c r="AB958" s="5"/>
      <c r="AC958" s="67"/>
      <c r="AD958" s="55"/>
    </row>
    <row r="959" spans="1:30" s="52" customFormat="1">
      <c r="A959" s="97"/>
      <c r="B959" s="12"/>
      <c r="C959" s="189"/>
      <c r="D959" s="6">
        <f t="shared" ref="D959" si="1752">$C958*D958</f>
        <v>0</v>
      </c>
      <c r="E959" s="6">
        <f t="shared" ref="E959" si="1753">$C958*E958</f>
        <v>0</v>
      </c>
      <c r="F959" s="6">
        <f t="shared" ref="F959:N959" si="1754">$C958*F958</f>
        <v>25531.579608</v>
      </c>
      <c r="G959" s="6">
        <f t="shared" si="1754"/>
        <v>0</v>
      </c>
      <c r="H959" s="6">
        <f t="shared" si="1754"/>
        <v>0</v>
      </c>
      <c r="I959" s="6">
        <f t="shared" si="1754"/>
        <v>0</v>
      </c>
      <c r="J959" s="6">
        <f t="shared" si="1754"/>
        <v>0</v>
      </c>
      <c r="K959" s="6">
        <f t="shared" si="1754"/>
        <v>0</v>
      </c>
      <c r="L959" s="6">
        <f t="shared" si="1754"/>
        <v>0</v>
      </c>
      <c r="M959" s="6">
        <f t="shared" si="1754"/>
        <v>0</v>
      </c>
      <c r="N959" s="6">
        <f t="shared" si="1754"/>
        <v>0</v>
      </c>
      <c r="O959" s="6">
        <f t="shared" ref="O959" si="1755">$C958*O958</f>
        <v>0</v>
      </c>
      <c r="P959" s="6">
        <f t="shared" ref="P959" si="1756">$C958*P958</f>
        <v>0</v>
      </c>
      <c r="Q959" s="6">
        <f t="shared" ref="Q959:AB959" si="1757">$C958*Q958</f>
        <v>0</v>
      </c>
      <c r="R959" s="6">
        <f t="shared" si="1757"/>
        <v>0</v>
      </c>
      <c r="S959" s="6">
        <f t="shared" si="1757"/>
        <v>0</v>
      </c>
      <c r="T959" s="6">
        <f t="shared" si="1757"/>
        <v>0</v>
      </c>
      <c r="U959" s="6">
        <f t="shared" si="1757"/>
        <v>0</v>
      </c>
      <c r="V959" s="6">
        <f t="shared" si="1757"/>
        <v>513109.34039200004</v>
      </c>
      <c r="W959" s="6">
        <f t="shared" si="1757"/>
        <v>0</v>
      </c>
      <c r="X959" s="6">
        <f t="shared" si="1757"/>
        <v>0</v>
      </c>
      <c r="Y959" s="6">
        <f t="shared" si="1757"/>
        <v>0</v>
      </c>
      <c r="Z959" s="6">
        <f t="shared" si="1757"/>
        <v>0</v>
      </c>
      <c r="AA959" s="6">
        <f t="shared" si="1757"/>
        <v>0</v>
      </c>
      <c r="AB959" s="6">
        <f t="shared" si="1757"/>
        <v>0</v>
      </c>
      <c r="AC959" s="67"/>
      <c r="AD959" s="55"/>
    </row>
    <row r="960" spans="1:30" s="52" customFormat="1">
      <c r="A960" s="96" t="s">
        <v>242</v>
      </c>
      <c r="B960" s="214">
        <v>1087811</v>
      </c>
      <c r="C960" s="218">
        <f t="shared" si="1682"/>
        <v>90650.92</v>
      </c>
      <c r="D960" s="5"/>
      <c r="E960" s="5"/>
      <c r="F960" s="5"/>
      <c r="G960" s="5"/>
      <c r="H960" s="5">
        <v>0.33050000000000002</v>
      </c>
      <c r="I960" s="5"/>
      <c r="J960" s="5"/>
      <c r="K960" s="5"/>
      <c r="L960" s="5"/>
      <c r="M960" s="5">
        <v>1.38E-2</v>
      </c>
      <c r="N960" s="37"/>
      <c r="O960" s="5"/>
      <c r="P960" s="5"/>
      <c r="Q960" s="5"/>
      <c r="R960" s="5"/>
      <c r="S960" s="5"/>
      <c r="T960" s="5">
        <v>1.35E-2</v>
      </c>
      <c r="U960" s="5"/>
      <c r="V960" s="5">
        <v>0.64219999999999999</v>
      </c>
      <c r="W960" s="5"/>
      <c r="X960" s="5"/>
      <c r="Y960" s="5"/>
      <c r="Z960" s="5"/>
      <c r="AA960" s="5"/>
      <c r="AB960" s="5"/>
      <c r="AC960" s="67"/>
      <c r="AD960" s="55"/>
    </row>
    <row r="961" spans="1:30" s="52" customFormat="1">
      <c r="A961" s="97"/>
      <c r="B961" s="12"/>
      <c r="C961" s="189"/>
      <c r="D961" s="6">
        <f t="shared" ref="D961" si="1758">$C960*D960</f>
        <v>0</v>
      </c>
      <c r="E961" s="6">
        <f t="shared" ref="E961" si="1759">$C960*E960</f>
        <v>0</v>
      </c>
      <c r="F961" s="6">
        <f t="shared" ref="F961:N961" si="1760">$C960*F960</f>
        <v>0</v>
      </c>
      <c r="G961" s="6">
        <f t="shared" si="1760"/>
        <v>0</v>
      </c>
      <c r="H961" s="6">
        <f t="shared" si="1760"/>
        <v>29960.129059999999</v>
      </c>
      <c r="I961" s="6">
        <f t="shared" si="1760"/>
        <v>0</v>
      </c>
      <c r="J961" s="6">
        <f t="shared" si="1760"/>
        <v>0</v>
      </c>
      <c r="K961" s="6">
        <f t="shared" si="1760"/>
        <v>0</v>
      </c>
      <c r="L961" s="6">
        <f t="shared" si="1760"/>
        <v>0</v>
      </c>
      <c r="M961" s="6">
        <f t="shared" si="1760"/>
        <v>1250.982696</v>
      </c>
      <c r="N961" s="6">
        <f t="shared" si="1760"/>
        <v>0</v>
      </c>
      <c r="O961" s="6">
        <f t="shared" ref="O961" si="1761">$C960*O960</f>
        <v>0</v>
      </c>
      <c r="P961" s="6">
        <f t="shared" ref="P961" si="1762">$C960*P960</f>
        <v>0</v>
      </c>
      <c r="Q961" s="6">
        <f t="shared" ref="Q961:AB961" si="1763">$C960*Q960</f>
        <v>0</v>
      </c>
      <c r="R961" s="6">
        <f t="shared" si="1763"/>
        <v>0</v>
      </c>
      <c r="S961" s="6">
        <f t="shared" si="1763"/>
        <v>0</v>
      </c>
      <c r="T961" s="6">
        <f t="shared" si="1763"/>
        <v>1223.7874199999999</v>
      </c>
      <c r="U961" s="6">
        <f t="shared" si="1763"/>
        <v>0</v>
      </c>
      <c r="V961" s="6">
        <f t="shared" si="1763"/>
        <v>58216.020823999999</v>
      </c>
      <c r="W961" s="6">
        <f t="shared" si="1763"/>
        <v>0</v>
      </c>
      <c r="X961" s="6">
        <f t="shared" si="1763"/>
        <v>0</v>
      </c>
      <c r="Y961" s="6">
        <f t="shared" si="1763"/>
        <v>0</v>
      </c>
      <c r="Z961" s="6">
        <f t="shared" si="1763"/>
        <v>0</v>
      </c>
      <c r="AA961" s="6">
        <f t="shared" si="1763"/>
        <v>0</v>
      </c>
      <c r="AB961" s="6">
        <f t="shared" si="1763"/>
        <v>0</v>
      </c>
      <c r="AC961" s="67"/>
      <c r="AD961" s="55"/>
    </row>
    <row r="962" spans="1:30" s="52" customFormat="1">
      <c r="A962" s="96" t="s">
        <v>531</v>
      </c>
      <c r="B962" s="214">
        <v>1010995</v>
      </c>
      <c r="C962" s="218">
        <f t="shared" si="1682"/>
        <v>84249.58</v>
      </c>
      <c r="D962" s="5">
        <v>1.7500000000000002E-2</v>
      </c>
      <c r="E962" s="5"/>
      <c r="F962" s="5">
        <v>0.19700000000000001</v>
      </c>
      <c r="G962" s="5"/>
      <c r="H962" s="5">
        <v>0.2213</v>
      </c>
      <c r="I962" s="5"/>
      <c r="J962" s="5"/>
      <c r="K962" s="5"/>
      <c r="L962" s="5"/>
      <c r="M962" s="5">
        <v>3.6999999999999998E-2</v>
      </c>
      <c r="N962" s="37"/>
      <c r="O962" s="5"/>
      <c r="P962" s="5"/>
      <c r="Q962" s="5">
        <v>7.1000000000000004E-3</v>
      </c>
      <c r="R962" s="5">
        <v>2.4799999999999999E-2</v>
      </c>
      <c r="S962" s="5">
        <v>5.9999999999999995E-4</v>
      </c>
      <c r="T962" s="5">
        <v>5.5399999999999998E-2</v>
      </c>
      <c r="U962" s="5"/>
      <c r="V962" s="5">
        <v>0.41860000000000003</v>
      </c>
      <c r="W962" s="5">
        <v>2.07E-2</v>
      </c>
      <c r="X962" s="5"/>
      <c r="Y962" s="5"/>
      <c r="Z962" s="5"/>
      <c r="AA962" s="5"/>
      <c r="AB962" s="5"/>
      <c r="AC962" s="67"/>
      <c r="AD962" s="55"/>
    </row>
    <row r="963" spans="1:30" s="52" customFormat="1">
      <c r="A963" s="97"/>
      <c r="B963" s="12"/>
      <c r="C963" s="189"/>
      <c r="D963" s="6">
        <f t="shared" ref="D963" si="1764">$C962*D962</f>
        <v>1474.3676500000001</v>
      </c>
      <c r="E963" s="6">
        <f t="shared" ref="E963" si="1765">$C962*E962</f>
        <v>0</v>
      </c>
      <c r="F963" s="6">
        <f t="shared" ref="F963:AB963" si="1766">$C962*F962</f>
        <v>16597.167260000002</v>
      </c>
      <c r="G963" s="6">
        <f t="shared" si="1766"/>
        <v>0</v>
      </c>
      <c r="H963" s="6">
        <f t="shared" si="1766"/>
        <v>18644.432054000001</v>
      </c>
      <c r="I963" s="6">
        <f t="shared" si="1766"/>
        <v>0</v>
      </c>
      <c r="J963" s="6">
        <f t="shared" si="1766"/>
        <v>0</v>
      </c>
      <c r="K963" s="6">
        <f t="shared" si="1766"/>
        <v>0</v>
      </c>
      <c r="L963" s="6">
        <f t="shared" si="1766"/>
        <v>0</v>
      </c>
      <c r="M963" s="6">
        <f t="shared" si="1766"/>
        <v>3117.2344600000001</v>
      </c>
      <c r="N963" s="6">
        <f t="shared" si="1766"/>
        <v>0</v>
      </c>
      <c r="O963" s="6">
        <f t="shared" si="1766"/>
        <v>0</v>
      </c>
      <c r="P963" s="6">
        <f t="shared" si="1766"/>
        <v>0</v>
      </c>
      <c r="Q963" s="6">
        <f t="shared" si="1766"/>
        <v>598.17201800000009</v>
      </c>
      <c r="R963" s="6">
        <f t="shared" si="1766"/>
        <v>2089.389584</v>
      </c>
      <c r="S963" s="6">
        <f t="shared" si="1766"/>
        <v>50.549747999999994</v>
      </c>
      <c r="T963" s="6">
        <f t="shared" si="1766"/>
        <v>4667.4267319999999</v>
      </c>
      <c r="U963" s="6">
        <f t="shared" si="1766"/>
        <v>0</v>
      </c>
      <c r="V963" s="6">
        <f t="shared" si="1766"/>
        <v>35266.874188000002</v>
      </c>
      <c r="W963" s="6">
        <f t="shared" si="1766"/>
        <v>1743.966306</v>
      </c>
      <c r="X963" s="6">
        <f t="shared" si="1766"/>
        <v>0</v>
      </c>
      <c r="Y963" s="6">
        <f t="shared" si="1766"/>
        <v>0</v>
      </c>
      <c r="Z963" s="6">
        <f t="shared" si="1766"/>
        <v>0</v>
      </c>
      <c r="AA963" s="6">
        <f t="shared" si="1766"/>
        <v>0</v>
      </c>
      <c r="AB963" s="6">
        <f t="shared" si="1766"/>
        <v>0</v>
      </c>
      <c r="AC963" s="67"/>
      <c r="AD963" s="55"/>
    </row>
    <row r="964" spans="1:30" s="52" customFormat="1">
      <c r="A964" s="96" t="s">
        <v>532</v>
      </c>
      <c r="B964" s="214">
        <v>4816536</v>
      </c>
      <c r="C964" s="218">
        <f t="shared" si="1682"/>
        <v>401378</v>
      </c>
      <c r="D964" s="5"/>
      <c r="E964" s="5"/>
      <c r="F964" s="5">
        <v>4.7399999999999998E-2</v>
      </c>
      <c r="G964" s="5"/>
      <c r="H964" s="5"/>
      <c r="I964" s="5"/>
      <c r="J964" s="5"/>
      <c r="K964" s="5"/>
      <c r="L964" s="5"/>
      <c r="M964" s="5"/>
      <c r="N964" s="37"/>
      <c r="O964" s="5"/>
      <c r="P964" s="5"/>
      <c r="Q964" s="5"/>
      <c r="R964" s="5"/>
      <c r="S964" s="5"/>
      <c r="T964" s="5"/>
      <c r="U964" s="5"/>
      <c r="V964" s="5">
        <v>0.9526</v>
      </c>
      <c r="W964" s="5"/>
      <c r="X964" s="5"/>
      <c r="Y964" s="5"/>
      <c r="Z964" s="5"/>
      <c r="AA964" s="5"/>
      <c r="AB964" s="5"/>
      <c r="AC964" s="67"/>
      <c r="AD964" s="55"/>
    </row>
    <row r="965" spans="1:30" s="52" customFormat="1">
      <c r="A965" s="97"/>
      <c r="B965" s="12"/>
      <c r="C965" s="189"/>
      <c r="D965" s="6">
        <f t="shared" ref="D965" si="1767">$C964*D964</f>
        <v>0</v>
      </c>
      <c r="E965" s="6">
        <f t="shared" ref="E965" si="1768">$C964*E964</f>
        <v>0</v>
      </c>
      <c r="F965" s="6">
        <f t="shared" ref="F965:AB965" si="1769">$C964*F964</f>
        <v>19025.317199999998</v>
      </c>
      <c r="G965" s="6">
        <f t="shared" si="1769"/>
        <v>0</v>
      </c>
      <c r="H965" s="6">
        <f t="shared" si="1769"/>
        <v>0</v>
      </c>
      <c r="I965" s="6">
        <f t="shared" si="1769"/>
        <v>0</v>
      </c>
      <c r="J965" s="6">
        <f t="shared" si="1769"/>
        <v>0</v>
      </c>
      <c r="K965" s="6">
        <f t="shared" si="1769"/>
        <v>0</v>
      </c>
      <c r="L965" s="6">
        <f t="shared" si="1769"/>
        <v>0</v>
      </c>
      <c r="M965" s="6">
        <f t="shared" si="1769"/>
        <v>0</v>
      </c>
      <c r="N965" s="6">
        <f t="shared" si="1769"/>
        <v>0</v>
      </c>
      <c r="O965" s="6">
        <f t="shared" si="1769"/>
        <v>0</v>
      </c>
      <c r="P965" s="6">
        <f t="shared" si="1769"/>
        <v>0</v>
      </c>
      <c r="Q965" s="6">
        <f t="shared" si="1769"/>
        <v>0</v>
      </c>
      <c r="R965" s="6">
        <f t="shared" si="1769"/>
        <v>0</v>
      </c>
      <c r="S965" s="6">
        <f t="shared" si="1769"/>
        <v>0</v>
      </c>
      <c r="T965" s="6">
        <f t="shared" si="1769"/>
        <v>0</v>
      </c>
      <c r="U965" s="6">
        <f t="shared" si="1769"/>
        <v>0</v>
      </c>
      <c r="V965" s="6">
        <f t="shared" si="1769"/>
        <v>382352.68280000001</v>
      </c>
      <c r="W965" s="6">
        <f t="shared" si="1769"/>
        <v>0</v>
      </c>
      <c r="X965" s="6">
        <f t="shared" si="1769"/>
        <v>0</v>
      </c>
      <c r="Y965" s="6">
        <f t="shared" si="1769"/>
        <v>0</v>
      </c>
      <c r="Z965" s="6">
        <f t="shared" si="1769"/>
        <v>0</v>
      </c>
      <c r="AA965" s="6">
        <f t="shared" si="1769"/>
        <v>0</v>
      </c>
      <c r="AB965" s="6">
        <f t="shared" si="1769"/>
        <v>0</v>
      </c>
      <c r="AC965" s="67"/>
      <c r="AD965" s="55"/>
    </row>
    <row r="966" spans="1:30" s="52" customFormat="1">
      <c r="A966" s="96" t="s">
        <v>533</v>
      </c>
      <c r="B966" s="214">
        <v>1170458</v>
      </c>
      <c r="C966" s="215">
        <f t="shared" si="1682"/>
        <v>97538.17</v>
      </c>
      <c r="D966" s="5">
        <v>8.0000000000000002E-3</v>
      </c>
      <c r="E966" s="5"/>
      <c r="F966" s="5"/>
      <c r="G966" s="5"/>
      <c r="H966" s="5">
        <v>0.33679999999999999</v>
      </c>
      <c r="I966" s="5"/>
      <c r="J966" s="5"/>
      <c r="K966" s="5"/>
      <c r="L966" s="5"/>
      <c r="M966" s="5">
        <v>2.0899999999999998E-2</v>
      </c>
      <c r="N966" s="37"/>
      <c r="O966" s="5"/>
      <c r="P966" s="5"/>
      <c r="Q966" s="5"/>
      <c r="R966" s="5"/>
      <c r="S966" s="5"/>
      <c r="T966" s="5">
        <v>3.0700000000000002E-2</v>
      </c>
      <c r="U966" s="5"/>
      <c r="V966" s="5">
        <v>0.60360000000000003</v>
      </c>
      <c r="W966" s="5"/>
      <c r="X966" s="5"/>
      <c r="Y966" s="5"/>
      <c r="Z966" s="5"/>
      <c r="AA966" s="5"/>
      <c r="AB966" s="5"/>
      <c r="AC966" s="67"/>
      <c r="AD966" s="55"/>
    </row>
    <row r="967" spans="1:30" s="52" customFormat="1">
      <c r="A967" s="97"/>
      <c r="B967" s="12"/>
      <c r="C967" s="164"/>
      <c r="D967" s="6">
        <f t="shared" ref="D967" si="1770">$C966*D966</f>
        <v>780.30535999999995</v>
      </c>
      <c r="E967" s="6">
        <f t="shared" ref="E967" si="1771">$C966*E966</f>
        <v>0</v>
      </c>
      <c r="F967" s="6">
        <f t="shared" ref="F967:AB967" si="1772">$C966*F966</f>
        <v>0</v>
      </c>
      <c r="G967" s="6">
        <f t="shared" si="1772"/>
        <v>0</v>
      </c>
      <c r="H967" s="6">
        <f t="shared" si="1772"/>
        <v>32850.855656</v>
      </c>
      <c r="I967" s="6">
        <f t="shared" si="1772"/>
        <v>0</v>
      </c>
      <c r="J967" s="6">
        <f t="shared" si="1772"/>
        <v>0</v>
      </c>
      <c r="K967" s="6">
        <f t="shared" si="1772"/>
        <v>0</v>
      </c>
      <c r="L967" s="6">
        <f t="shared" si="1772"/>
        <v>0</v>
      </c>
      <c r="M967" s="6">
        <f t="shared" si="1772"/>
        <v>2038.5477529999998</v>
      </c>
      <c r="N967" s="6">
        <f t="shared" si="1772"/>
        <v>0</v>
      </c>
      <c r="O967" s="6">
        <f t="shared" si="1772"/>
        <v>0</v>
      </c>
      <c r="P967" s="6">
        <f t="shared" si="1772"/>
        <v>0</v>
      </c>
      <c r="Q967" s="6">
        <f t="shared" si="1772"/>
        <v>0</v>
      </c>
      <c r="R967" s="6">
        <f t="shared" si="1772"/>
        <v>0</v>
      </c>
      <c r="S967" s="6">
        <f t="shared" si="1772"/>
        <v>0</v>
      </c>
      <c r="T967" s="6">
        <f t="shared" si="1772"/>
        <v>2994.4218190000001</v>
      </c>
      <c r="U967" s="6">
        <f t="shared" si="1772"/>
        <v>0</v>
      </c>
      <c r="V967" s="6">
        <f t="shared" si="1772"/>
        <v>58874.039411999998</v>
      </c>
      <c r="W967" s="6">
        <f t="shared" si="1772"/>
        <v>0</v>
      </c>
      <c r="X967" s="6">
        <f t="shared" si="1772"/>
        <v>0</v>
      </c>
      <c r="Y967" s="6">
        <f t="shared" si="1772"/>
        <v>0</v>
      </c>
      <c r="Z967" s="6">
        <f t="shared" si="1772"/>
        <v>0</v>
      </c>
      <c r="AA967" s="6">
        <f t="shared" si="1772"/>
        <v>0</v>
      </c>
      <c r="AB967" s="6">
        <f t="shared" si="1772"/>
        <v>0</v>
      </c>
      <c r="AC967" s="67"/>
      <c r="AD967" s="55"/>
    </row>
    <row r="968" spans="1:30" s="52" customFormat="1">
      <c r="A968" s="16" t="s">
        <v>50</v>
      </c>
      <c r="B968" s="9">
        <f>SUM(B928:B966)</f>
        <v>36883088</v>
      </c>
      <c r="C968" s="166">
        <f>SUM(C928:C966)</f>
        <v>3073590.69</v>
      </c>
      <c r="D968" s="9">
        <f>D929+D931+D933+D935+D937+D939+D941+D943+D945+D947+D949+D951+D953+D955+D957+D959+D961+D963+D965+D967</f>
        <v>12251.424714000002</v>
      </c>
      <c r="E968" s="9">
        <f>E929+E931+E933+E935+E937+E939+E941+E943+E945+E947+E949+E951+E953+E955+E957+E959+E961+E963+E965+E967</f>
        <v>5164.8046559999993</v>
      </c>
      <c r="F968" s="9">
        <f t="shared" ref="F968" si="1773">F929+F931+F933+F935+F937+F939+F941+F943+F945+F947+F949+F951+F953+F955+F957+F959+F961+F963+F965+F967</f>
        <v>88142.573573000001</v>
      </c>
      <c r="G968" s="9">
        <f t="shared" ref="G968" si="1774">G929+G931+G933+G935+G937+G939+G941+G943+G945+G947+G949+G951+G953+G955+G957+G959+G961+G963+G965+G967</f>
        <v>3035.4553679999999</v>
      </c>
      <c r="H968" s="9">
        <f t="shared" ref="H968:AB968" si="1775">H929+H931+H933+H935+H937+H939+H941+H943+H945+H947+H949+H951+H953+H955+H957+H959+H961+H963+H965+H967</f>
        <v>402853.41194300004</v>
      </c>
      <c r="I968" s="9">
        <f t="shared" si="1775"/>
        <v>5055.3168379999997</v>
      </c>
      <c r="J968" s="9">
        <f t="shared" si="1775"/>
        <v>800.39370399999996</v>
      </c>
      <c r="K968" s="9">
        <f t="shared" si="1775"/>
        <v>1227.01865</v>
      </c>
      <c r="L968" s="9">
        <f t="shared" si="1775"/>
        <v>645.60058199999992</v>
      </c>
      <c r="M968" s="9">
        <f t="shared" si="1775"/>
        <v>26280.389877000001</v>
      </c>
      <c r="N968" s="9">
        <f t="shared" si="1775"/>
        <v>79399.600300999999</v>
      </c>
      <c r="O968" s="9">
        <f t="shared" si="1775"/>
        <v>713.558538</v>
      </c>
      <c r="P968" s="9">
        <f t="shared" si="1775"/>
        <v>0</v>
      </c>
      <c r="Q968" s="9">
        <f t="shared" si="1775"/>
        <v>18776.559300000001</v>
      </c>
      <c r="R968" s="9">
        <f t="shared" si="1775"/>
        <v>9261.306958000001</v>
      </c>
      <c r="S968" s="9">
        <f t="shared" si="1775"/>
        <v>1780.3462919999997</v>
      </c>
      <c r="T968" s="9">
        <f t="shared" si="1775"/>
        <v>36276.396653000003</v>
      </c>
      <c r="U968" s="9">
        <f t="shared" si="1775"/>
        <v>672.02867600000002</v>
      </c>
      <c r="V968" s="9">
        <f t="shared" si="1775"/>
        <v>2340907.4948270004</v>
      </c>
      <c r="W968" s="9">
        <f t="shared" si="1775"/>
        <v>11996.783396000001</v>
      </c>
      <c r="X968" s="9">
        <f t="shared" si="1775"/>
        <v>27406.368722000007</v>
      </c>
      <c r="Y968" s="9">
        <f t="shared" si="1775"/>
        <v>755.27976000000012</v>
      </c>
      <c r="Z968" s="9">
        <f t="shared" si="1775"/>
        <v>158.37313600000002</v>
      </c>
      <c r="AA968" s="9">
        <f t="shared" si="1775"/>
        <v>30.203536000000003</v>
      </c>
      <c r="AB968" s="9">
        <f t="shared" si="1775"/>
        <v>0</v>
      </c>
      <c r="AC968" s="67"/>
      <c r="AD968" s="55"/>
    </row>
    <row r="969" spans="1:30" s="52" customFormat="1">
      <c r="A969" s="16"/>
      <c r="B969" s="9"/>
      <c r="C969" s="16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67"/>
      <c r="AD969" s="55"/>
    </row>
    <row r="970" spans="1:30" s="52" customFormat="1">
      <c r="A970" s="87"/>
      <c r="B970" s="26"/>
      <c r="C970" s="16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67"/>
      <c r="AD970" s="55"/>
    </row>
    <row r="971" spans="1:30" s="52" customFormat="1" ht="13.8" thickBot="1">
      <c r="A971" s="82" t="s">
        <v>517</v>
      </c>
      <c r="B971" s="127"/>
      <c r="C971" s="159"/>
      <c r="D971" s="127"/>
      <c r="E971" s="127"/>
      <c r="F971" s="127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67"/>
      <c r="AD971" s="55"/>
    </row>
    <row r="972" spans="1:30" s="52" customFormat="1" ht="13.8" thickBot="1">
      <c r="A972" s="113" t="s">
        <v>1</v>
      </c>
      <c r="B972" s="114" t="s">
        <v>2</v>
      </c>
      <c r="C972" s="160" t="s">
        <v>3</v>
      </c>
      <c r="D972" s="222" t="s">
        <v>4</v>
      </c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123"/>
      <c r="AA972" s="123"/>
      <c r="AB972" s="123"/>
      <c r="AC972" s="67"/>
      <c r="AD972" s="55"/>
    </row>
    <row r="973" spans="1:30" s="52" customFormat="1">
      <c r="A973" s="115" t="s">
        <v>5</v>
      </c>
      <c r="B973" s="116" t="s">
        <v>6</v>
      </c>
      <c r="C973" s="161" t="s">
        <v>6</v>
      </c>
      <c r="D973" s="117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9"/>
      <c r="Z973" s="116" t="s">
        <v>7</v>
      </c>
      <c r="AA973" s="116"/>
      <c r="AB973" s="116"/>
      <c r="AC973" s="67"/>
      <c r="AD973" s="55"/>
    </row>
    <row r="974" spans="1:30" s="52" customFormat="1">
      <c r="A974" s="115" t="s">
        <v>8</v>
      </c>
      <c r="B974" s="116" t="s">
        <v>9</v>
      </c>
      <c r="C974" s="161" t="s">
        <v>9</v>
      </c>
      <c r="D974" s="120" t="s">
        <v>10</v>
      </c>
      <c r="E974" s="116" t="s">
        <v>11</v>
      </c>
      <c r="F974" s="116" t="s">
        <v>12</v>
      </c>
      <c r="G974" s="116" t="s">
        <v>13</v>
      </c>
      <c r="H974" s="116" t="s">
        <v>14</v>
      </c>
      <c r="I974" s="116" t="s">
        <v>15</v>
      </c>
      <c r="J974" s="116" t="s">
        <v>16</v>
      </c>
      <c r="K974" s="116" t="s">
        <v>17</v>
      </c>
      <c r="L974" s="116" t="s">
        <v>18</v>
      </c>
      <c r="M974" s="116" t="s">
        <v>19</v>
      </c>
      <c r="N974" s="116" t="s">
        <v>20</v>
      </c>
      <c r="O974" s="116" t="s">
        <v>175</v>
      </c>
      <c r="P974" s="116" t="s">
        <v>21</v>
      </c>
      <c r="Q974" s="116" t="s">
        <v>22</v>
      </c>
      <c r="R974" s="116" t="s">
        <v>23</v>
      </c>
      <c r="S974" s="116" t="s">
        <v>24</v>
      </c>
      <c r="T974" s="116" t="s">
        <v>25</v>
      </c>
      <c r="U974" s="116" t="s">
        <v>26</v>
      </c>
      <c r="V974" s="116" t="s">
        <v>27</v>
      </c>
      <c r="W974" s="116" t="s">
        <v>28</v>
      </c>
      <c r="X974" s="116" t="s">
        <v>29</v>
      </c>
      <c r="Y974" s="116" t="s">
        <v>30</v>
      </c>
      <c r="Z974" s="116" t="s">
        <v>31</v>
      </c>
      <c r="AA974" s="116" t="s">
        <v>493</v>
      </c>
      <c r="AB974" s="116" t="s">
        <v>476</v>
      </c>
      <c r="AC974" s="67"/>
      <c r="AD974" s="55"/>
    </row>
    <row r="975" spans="1:30" s="52" customFormat="1">
      <c r="A975" s="115"/>
      <c r="B975" s="116"/>
      <c r="C975" s="188" t="s">
        <v>641</v>
      </c>
      <c r="D975" s="121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67"/>
      <c r="AD975" s="55"/>
    </row>
    <row r="976" spans="1:30" s="52" customFormat="1">
      <c r="A976" s="96" t="s">
        <v>597</v>
      </c>
      <c r="B976" s="219">
        <v>26393523</v>
      </c>
      <c r="C976" s="215">
        <f>ROUND(B976/12,2)</f>
        <v>2199460.25</v>
      </c>
      <c r="D976" s="8"/>
      <c r="E976" s="8"/>
      <c r="F976" s="5">
        <v>6.7400000000000002E-2</v>
      </c>
      <c r="G976" s="19"/>
      <c r="H976" s="8"/>
      <c r="I976" s="8"/>
      <c r="J976" s="8"/>
      <c r="K976" s="8"/>
      <c r="L976" s="5">
        <v>0.93259999999999998</v>
      </c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67"/>
      <c r="AD976" s="55"/>
    </row>
    <row r="977" spans="1:30" s="52" customFormat="1">
      <c r="A977" s="98"/>
      <c r="B977" s="3"/>
      <c r="C977" s="165"/>
      <c r="D977" s="6">
        <f t="shared" ref="D977" si="1776">$C976*D976</f>
        <v>0</v>
      </c>
      <c r="E977" s="6">
        <f t="shared" ref="E977" si="1777">$C976*E976</f>
        <v>0</v>
      </c>
      <c r="F977" s="6">
        <f t="shared" ref="F977:AB977" si="1778">$C976*F976</f>
        <v>148243.62085000001</v>
      </c>
      <c r="G977" s="6">
        <f t="shared" si="1778"/>
        <v>0</v>
      </c>
      <c r="H977" s="6">
        <f t="shared" si="1778"/>
        <v>0</v>
      </c>
      <c r="I977" s="6">
        <f t="shared" si="1778"/>
        <v>0</v>
      </c>
      <c r="J977" s="6">
        <f t="shared" si="1778"/>
        <v>0</v>
      </c>
      <c r="K977" s="6">
        <f t="shared" si="1778"/>
        <v>0</v>
      </c>
      <c r="L977" s="6">
        <f t="shared" si="1778"/>
        <v>2051216.6291499999</v>
      </c>
      <c r="M977" s="6">
        <f t="shared" si="1778"/>
        <v>0</v>
      </c>
      <c r="N977" s="6">
        <f t="shared" si="1778"/>
        <v>0</v>
      </c>
      <c r="O977" s="6">
        <f t="shared" si="1778"/>
        <v>0</v>
      </c>
      <c r="P977" s="6">
        <f t="shared" si="1778"/>
        <v>0</v>
      </c>
      <c r="Q977" s="6">
        <f t="shared" si="1778"/>
        <v>0</v>
      </c>
      <c r="R977" s="6">
        <f t="shared" si="1778"/>
        <v>0</v>
      </c>
      <c r="S977" s="6">
        <f t="shared" si="1778"/>
        <v>0</v>
      </c>
      <c r="T977" s="6">
        <f t="shared" si="1778"/>
        <v>0</v>
      </c>
      <c r="U977" s="6">
        <f t="shared" si="1778"/>
        <v>0</v>
      </c>
      <c r="V977" s="6">
        <f t="shared" si="1778"/>
        <v>0</v>
      </c>
      <c r="W977" s="6">
        <f t="shared" si="1778"/>
        <v>0</v>
      </c>
      <c r="X977" s="6">
        <f t="shared" si="1778"/>
        <v>0</v>
      </c>
      <c r="Y977" s="6">
        <f t="shared" si="1778"/>
        <v>0</v>
      </c>
      <c r="Z977" s="6">
        <f t="shared" si="1778"/>
        <v>0</v>
      </c>
      <c r="AA977" s="6">
        <f t="shared" si="1778"/>
        <v>0</v>
      </c>
      <c r="AB977" s="6">
        <f t="shared" si="1778"/>
        <v>0</v>
      </c>
      <c r="AC977" s="67"/>
      <c r="AD977" s="55"/>
    </row>
    <row r="978" spans="1:30" s="52" customFormat="1">
      <c r="A978" s="96" t="s">
        <v>152</v>
      </c>
      <c r="B978" s="216">
        <v>488027</v>
      </c>
      <c r="C978" s="215">
        <f t="shared" ref="C978:C986" si="1779">ROUND(B978/12,2)</f>
        <v>40668.92</v>
      </c>
      <c r="D978" s="5"/>
      <c r="E978" s="5"/>
      <c r="F978" s="5">
        <v>0.9698</v>
      </c>
      <c r="G978" s="5"/>
      <c r="H978" s="5"/>
      <c r="I978" s="5"/>
      <c r="J978" s="5"/>
      <c r="K978" s="5"/>
      <c r="L978" s="5">
        <v>3.0200000000000001E-2</v>
      </c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7"/>
      <c r="B979" s="12"/>
      <c r="C979" s="165"/>
      <c r="D979" s="6">
        <f t="shared" ref="D979:S983" si="1780">$C978*D978</f>
        <v>0</v>
      </c>
      <c r="E979" s="6">
        <f t="shared" ref="E979:T981" si="1781">$C978*E978</f>
        <v>0</v>
      </c>
      <c r="F979" s="6">
        <f t="shared" ref="F979:AB979" si="1782">$C978*F978</f>
        <v>39440.718615999998</v>
      </c>
      <c r="G979" s="6">
        <f t="shared" si="1782"/>
        <v>0</v>
      </c>
      <c r="H979" s="6">
        <f t="shared" si="1782"/>
        <v>0</v>
      </c>
      <c r="I979" s="6">
        <f t="shared" si="1782"/>
        <v>0</v>
      </c>
      <c r="J979" s="6">
        <f t="shared" si="1782"/>
        <v>0</v>
      </c>
      <c r="K979" s="6">
        <f t="shared" si="1782"/>
        <v>0</v>
      </c>
      <c r="L979" s="6">
        <f t="shared" si="1782"/>
        <v>1228.201384</v>
      </c>
      <c r="M979" s="6">
        <f t="shared" si="1782"/>
        <v>0</v>
      </c>
      <c r="N979" s="6">
        <f t="shared" si="1782"/>
        <v>0</v>
      </c>
      <c r="O979" s="6">
        <f t="shared" si="1782"/>
        <v>0</v>
      </c>
      <c r="P979" s="6">
        <f t="shared" si="1782"/>
        <v>0</v>
      </c>
      <c r="Q979" s="6">
        <f t="shared" si="1782"/>
        <v>0</v>
      </c>
      <c r="R979" s="6">
        <f t="shared" si="1782"/>
        <v>0</v>
      </c>
      <c r="S979" s="6">
        <f t="shared" si="1782"/>
        <v>0</v>
      </c>
      <c r="T979" s="6">
        <f t="shared" si="1782"/>
        <v>0</v>
      </c>
      <c r="U979" s="6">
        <f t="shared" si="1782"/>
        <v>0</v>
      </c>
      <c r="V979" s="6">
        <f t="shared" si="1782"/>
        <v>0</v>
      </c>
      <c r="W979" s="6">
        <f t="shared" si="1782"/>
        <v>0</v>
      </c>
      <c r="X979" s="6">
        <f t="shared" si="1782"/>
        <v>0</v>
      </c>
      <c r="Y979" s="6">
        <f t="shared" si="1782"/>
        <v>0</v>
      </c>
      <c r="Z979" s="6">
        <f t="shared" si="1782"/>
        <v>0</v>
      </c>
      <c r="AA979" s="6">
        <f t="shared" si="1782"/>
        <v>0</v>
      </c>
      <c r="AB979" s="6">
        <f t="shared" si="1782"/>
        <v>0</v>
      </c>
      <c r="AC979" s="67"/>
      <c r="AD979" s="55"/>
    </row>
    <row r="980" spans="1:30" s="52" customFormat="1">
      <c r="A980" s="96" t="s">
        <v>618</v>
      </c>
      <c r="B980" s="216">
        <v>938900</v>
      </c>
      <c r="C980" s="215">
        <f t="shared" si="1779"/>
        <v>78241.67</v>
      </c>
      <c r="D980" s="5"/>
      <c r="E980" s="5"/>
      <c r="F980" s="5">
        <v>0</v>
      </c>
      <c r="G980" s="5"/>
      <c r="H980" s="5"/>
      <c r="I980" s="5"/>
      <c r="J980" s="5"/>
      <c r="K980" s="5"/>
      <c r="L980" s="5">
        <v>1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67"/>
      <c r="AD980" s="55"/>
    </row>
    <row r="981" spans="1:30" s="52" customFormat="1">
      <c r="A981" s="97"/>
      <c r="B981" s="12"/>
      <c r="C981" s="165"/>
      <c r="D981" s="6">
        <f t="shared" si="1780"/>
        <v>0</v>
      </c>
      <c r="E981" s="6">
        <f t="shared" si="1781"/>
        <v>0</v>
      </c>
      <c r="F981" s="6">
        <f t="shared" si="1781"/>
        <v>0</v>
      </c>
      <c r="G981" s="6">
        <f t="shared" si="1781"/>
        <v>0</v>
      </c>
      <c r="H981" s="6">
        <f t="shared" si="1781"/>
        <v>0</v>
      </c>
      <c r="I981" s="6">
        <f t="shared" si="1781"/>
        <v>0</v>
      </c>
      <c r="J981" s="6">
        <f t="shared" si="1781"/>
        <v>0</v>
      </c>
      <c r="K981" s="6">
        <f t="shared" si="1781"/>
        <v>0</v>
      </c>
      <c r="L981" s="6">
        <f t="shared" si="1781"/>
        <v>78241.67</v>
      </c>
      <c r="M981" s="6">
        <f t="shared" si="1781"/>
        <v>0</v>
      </c>
      <c r="N981" s="6">
        <f t="shared" si="1781"/>
        <v>0</v>
      </c>
      <c r="O981" s="6">
        <f t="shared" si="1781"/>
        <v>0</v>
      </c>
      <c r="P981" s="6">
        <f t="shared" si="1781"/>
        <v>0</v>
      </c>
      <c r="Q981" s="6">
        <f t="shared" si="1781"/>
        <v>0</v>
      </c>
      <c r="R981" s="6">
        <f t="shared" si="1781"/>
        <v>0</v>
      </c>
      <c r="S981" s="6">
        <f t="shared" si="1781"/>
        <v>0</v>
      </c>
      <c r="T981" s="6">
        <f t="shared" si="1781"/>
        <v>0</v>
      </c>
      <c r="U981" s="6">
        <f t="shared" ref="U981:AB981" si="1783">$C980*U980</f>
        <v>0</v>
      </c>
      <c r="V981" s="6">
        <f t="shared" si="1783"/>
        <v>0</v>
      </c>
      <c r="W981" s="6">
        <f t="shared" si="1783"/>
        <v>0</v>
      </c>
      <c r="X981" s="6">
        <f t="shared" si="1783"/>
        <v>0</v>
      </c>
      <c r="Y981" s="6">
        <f t="shared" si="1783"/>
        <v>0</v>
      </c>
      <c r="Z981" s="6">
        <f t="shared" si="1783"/>
        <v>0</v>
      </c>
      <c r="AA981" s="6">
        <f t="shared" si="1783"/>
        <v>0</v>
      </c>
      <c r="AB981" s="6">
        <f t="shared" si="1783"/>
        <v>0</v>
      </c>
      <c r="AC981" s="67"/>
      <c r="AD981" s="55"/>
    </row>
    <row r="982" spans="1:30" s="52" customFormat="1">
      <c r="A982" s="96" t="s">
        <v>619</v>
      </c>
      <c r="B982" s="216">
        <v>968709</v>
      </c>
      <c r="C982" s="215">
        <f t="shared" si="1779"/>
        <v>80725.75</v>
      </c>
      <c r="D982" s="5"/>
      <c r="E982" s="5"/>
      <c r="F982" s="5"/>
      <c r="G982" s="5">
        <v>0.3821</v>
      </c>
      <c r="H982" s="5"/>
      <c r="I982" s="5"/>
      <c r="J982" s="5"/>
      <c r="K982" s="5"/>
      <c r="L982" s="5">
        <v>0.6179</v>
      </c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67"/>
      <c r="AD982" s="55"/>
    </row>
    <row r="983" spans="1:30" s="52" customFormat="1">
      <c r="A983" s="97"/>
      <c r="B983" s="12"/>
      <c r="C983" s="165"/>
      <c r="D983" s="6">
        <f t="shared" si="1780"/>
        <v>0</v>
      </c>
      <c r="E983" s="6">
        <f t="shared" si="1780"/>
        <v>0</v>
      </c>
      <c r="F983" s="6">
        <f t="shared" si="1780"/>
        <v>0</v>
      </c>
      <c r="G983" s="6">
        <f t="shared" si="1780"/>
        <v>30845.309075000001</v>
      </c>
      <c r="H983" s="6">
        <f t="shared" si="1780"/>
        <v>0</v>
      </c>
      <c r="I983" s="6">
        <f t="shared" si="1780"/>
        <v>0</v>
      </c>
      <c r="J983" s="6">
        <f t="shared" si="1780"/>
        <v>0</v>
      </c>
      <c r="K983" s="6">
        <f t="shared" si="1780"/>
        <v>0</v>
      </c>
      <c r="L983" s="6">
        <f t="shared" si="1780"/>
        <v>49880.440925000003</v>
      </c>
      <c r="M983" s="6">
        <f t="shared" si="1780"/>
        <v>0</v>
      </c>
      <c r="N983" s="6">
        <f t="shared" si="1780"/>
        <v>0</v>
      </c>
      <c r="O983" s="6">
        <f t="shared" si="1780"/>
        <v>0</v>
      </c>
      <c r="P983" s="6">
        <f t="shared" si="1780"/>
        <v>0</v>
      </c>
      <c r="Q983" s="6">
        <f t="shared" si="1780"/>
        <v>0</v>
      </c>
      <c r="R983" s="6">
        <f t="shared" si="1780"/>
        <v>0</v>
      </c>
      <c r="S983" s="6">
        <f t="shared" si="1780"/>
        <v>0</v>
      </c>
      <c r="T983" s="6">
        <f t="shared" ref="T983:AB983" si="1784">$C982*T982</f>
        <v>0</v>
      </c>
      <c r="U983" s="6">
        <f t="shared" si="1784"/>
        <v>0</v>
      </c>
      <c r="V983" s="6">
        <f t="shared" si="1784"/>
        <v>0</v>
      </c>
      <c r="W983" s="6">
        <f t="shared" si="1784"/>
        <v>0</v>
      </c>
      <c r="X983" s="6">
        <f t="shared" si="1784"/>
        <v>0</v>
      </c>
      <c r="Y983" s="6">
        <f t="shared" si="1784"/>
        <v>0</v>
      </c>
      <c r="Z983" s="6">
        <f t="shared" si="1784"/>
        <v>0</v>
      </c>
      <c r="AA983" s="6">
        <f t="shared" si="1784"/>
        <v>0</v>
      </c>
      <c r="AB983" s="6">
        <f t="shared" si="1784"/>
        <v>0</v>
      </c>
      <c r="AC983" s="67"/>
      <c r="AD983" s="55"/>
    </row>
    <row r="984" spans="1:30" s="52" customFormat="1">
      <c r="A984" s="96" t="s">
        <v>620</v>
      </c>
      <c r="B984" s="216">
        <v>1710884</v>
      </c>
      <c r="C984" s="215">
        <f t="shared" si="1779"/>
        <v>142573.67000000001</v>
      </c>
      <c r="D984" s="5"/>
      <c r="E984" s="5"/>
      <c r="F984" s="5">
        <v>0.18690000000000001</v>
      </c>
      <c r="G984" s="5"/>
      <c r="H984" s="5"/>
      <c r="I984" s="5"/>
      <c r="J984" s="5"/>
      <c r="K984" s="5"/>
      <c r="L984" s="5">
        <v>0.81310000000000004</v>
      </c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67"/>
      <c r="AD984" s="55"/>
    </row>
    <row r="985" spans="1:30" s="52" customFormat="1">
      <c r="A985" s="97"/>
      <c r="B985" s="12"/>
      <c r="C985" s="165"/>
      <c r="D985" s="6">
        <f t="shared" ref="D985:AB985" si="1785">$C984*D984</f>
        <v>0</v>
      </c>
      <c r="E985" s="6">
        <f t="shared" si="1785"/>
        <v>0</v>
      </c>
      <c r="F985" s="6">
        <f t="shared" si="1785"/>
        <v>26647.018923000003</v>
      </c>
      <c r="G985" s="6">
        <f t="shared" si="1785"/>
        <v>0</v>
      </c>
      <c r="H985" s="6">
        <f t="shared" si="1785"/>
        <v>0</v>
      </c>
      <c r="I985" s="6">
        <f t="shared" si="1785"/>
        <v>0</v>
      </c>
      <c r="J985" s="6">
        <f t="shared" si="1785"/>
        <v>0</v>
      </c>
      <c r="K985" s="6">
        <f t="shared" si="1785"/>
        <v>0</v>
      </c>
      <c r="L985" s="6">
        <f t="shared" si="1785"/>
        <v>115926.65107700002</v>
      </c>
      <c r="M985" s="6">
        <f t="shared" si="1785"/>
        <v>0</v>
      </c>
      <c r="N985" s="6">
        <f t="shared" si="1785"/>
        <v>0</v>
      </c>
      <c r="O985" s="6">
        <f t="shared" si="1785"/>
        <v>0</v>
      </c>
      <c r="P985" s="6">
        <f t="shared" si="1785"/>
        <v>0</v>
      </c>
      <c r="Q985" s="6">
        <f t="shared" si="1785"/>
        <v>0</v>
      </c>
      <c r="R985" s="6">
        <f t="shared" si="1785"/>
        <v>0</v>
      </c>
      <c r="S985" s="6">
        <f t="shared" si="1785"/>
        <v>0</v>
      </c>
      <c r="T985" s="6">
        <f t="shared" si="1785"/>
        <v>0</v>
      </c>
      <c r="U985" s="6">
        <f t="shared" si="1785"/>
        <v>0</v>
      </c>
      <c r="V985" s="6">
        <f t="shared" si="1785"/>
        <v>0</v>
      </c>
      <c r="W985" s="6">
        <f t="shared" si="1785"/>
        <v>0</v>
      </c>
      <c r="X985" s="6">
        <f t="shared" si="1785"/>
        <v>0</v>
      </c>
      <c r="Y985" s="6">
        <f t="shared" si="1785"/>
        <v>0</v>
      </c>
      <c r="Z985" s="6">
        <f t="shared" si="1785"/>
        <v>0</v>
      </c>
      <c r="AA985" s="6">
        <f t="shared" si="1785"/>
        <v>0</v>
      </c>
      <c r="AB985" s="6">
        <f t="shared" si="1785"/>
        <v>0</v>
      </c>
      <c r="AC985" s="67"/>
      <c r="AD985" s="55"/>
    </row>
    <row r="986" spans="1:30" s="52" customFormat="1">
      <c r="A986" s="96" t="s">
        <v>621</v>
      </c>
      <c r="B986" s="216">
        <v>1173756</v>
      </c>
      <c r="C986" s="215">
        <f t="shared" si="1779"/>
        <v>97813</v>
      </c>
      <c r="D986" s="5">
        <v>9.9000000000000008E-3</v>
      </c>
      <c r="E986" s="5"/>
      <c r="F986" s="5">
        <v>0.66139999999999999</v>
      </c>
      <c r="G986" s="5"/>
      <c r="H986" s="5">
        <v>4.5999999999999999E-2</v>
      </c>
      <c r="I986" s="5"/>
      <c r="J986" s="5"/>
      <c r="K986" s="5"/>
      <c r="L986" s="5"/>
      <c r="M986" s="5">
        <v>5.8299999999999998E-2</v>
      </c>
      <c r="N986" s="5">
        <v>8.8099999999999998E-2</v>
      </c>
      <c r="O986" s="5"/>
      <c r="P986" s="5">
        <v>4.0000000000000002E-4</v>
      </c>
      <c r="Q986" s="5"/>
      <c r="R986" s="5"/>
      <c r="S986" s="5">
        <v>1.1999999999999999E-3</v>
      </c>
      <c r="T986" s="5">
        <v>3.39E-2</v>
      </c>
      <c r="U986" s="5"/>
      <c r="V986" s="5">
        <v>6.2899999999999998E-2</v>
      </c>
      <c r="W986" s="5"/>
      <c r="X986" s="5">
        <v>3.4500000000000003E-2</v>
      </c>
      <c r="Y986" s="5"/>
      <c r="Z986" s="5">
        <v>3.3999999999999998E-3</v>
      </c>
      <c r="AA986" s="5"/>
      <c r="AB986" s="5"/>
      <c r="AC986" s="67"/>
      <c r="AD986" s="55"/>
    </row>
    <row r="987" spans="1:30" s="52" customFormat="1">
      <c r="A987" s="97"/>
      <c r="B987" s="12"/>
      <c r="C987" s="164"/>
      <c r="D987" s="6">
        <f>$C986*D986</f>
        <v>968.34870000000012</v>
      </c>
      <c r="E987" s="6">
        <f t="shared" ref="E987:AB987" si="1786">$C986*E986</f>
        <v>0</v>
      </c>
      <c r="F987" s="6">
        <f t="shared" si="1786"/>
        <v>64693.518199999999</v>
      </c>
      <c r="G987" s="6">
        <f t="shared" si="1786"/>
        <v>0</v>
      </c>
      <c r="H987" s="6">
        <f t="shared" si="1786"/>
        <v>4499.3980000000001</v>
      </c>
      <c r="I987" s="6">
        <f t="shared" si="1786"/>
        <v>0</v>
      </c>
      <c r="J987" s="6">
        <f t="shared" si="1786"/>
        <v>0</v>
      </c>
      <c r="K987" s="6">
        <f t="shared" si="1786"/>
        <v>0</v>
      </c>
      <c r="L987" s="6">
        <f t="shared" si="1786"/>
        <v>0</v>
      </c>
      <c r="M987" s="6">
        <f t="shared" si="1786"/>
        <v>5702.4978999999994</v>
      </c>
      <c r="N987" s="6">
        <f t="shared" si="1786"/>
        <v>8617.3253000000004</v>
      </c>
      <c r="O987" s="6">
        <f t="shared" si="1786"/>
        <v>0</v>
      </c>
      <c r="P987" s="6">
        <f t="shared" si="1786"/>
        <v>39.1252</v>
      </c>
      <c r="Q987" s="6">
        <f t="shared" si="1786"/>
        <v>0</v>
      </c>
      <c r="R987" s="6">
        <f t="shared" si="1786"/>
        <v>0</v>
      </c>
      <c r="S987" s="6">
        <f t="shared" si="1786"/>
        <v>117.37559999999999</v>
      </c>
      <c r="T987" s="6">
        <f t="shared" si="1786"/>
        <v>3315.8607000000002</v>
      </c>
      <c r="U987" s="6">
        <f t="shared" si="1786"/>
        <v>0</v>
      </c>
      <c r="V987" s="6">
        <f t="shared" si="1786"/>
        <v>6152.4376999999995</v>
      </c>
      <c r="W987" s="6">
        <f t="shared" si="1786"/>
        <v>0</v>
      </c>
      <c r="X987" s="6">
        <f t="shared" si="1786"/>
        <v>3374.5485000000003</v>
      </c>
      <c r="Y987" s="6">
        <f t="shared" si="1786"/>
        <v>0</v>
      </c>
      <c r="Z987" s="6">
        <f t="shared" si="1786"/>
        <v>332.56419999999997</v>
      </c>
      <c r="AA987" s="6">
        <f t="shared" si="1786"/>
        <v>0</v>
      </c>
      <c r="AB987" s="6">
        <f t="shared" si="1786"/>
        <v>0</v>
      </c>
      <c r="AC987" s="67"/>
      <c r="AD987" s="55"/>
    </row>
    <row r="988" spans="1:30" s="52" customFormat="1">
      <c r="A988" s="16" t="s">
        <v>50</v>
      </c>
      <c r="B988" s="9">
        <f>SUM(B976:B986)</f>
        <v>31673799</v>
      </c>
      <c r="C988" s="166">
        <f>SUM(C976:C986)</f>
        <v>2639483.2599999998</v>
      </c>
      <c r="D988" s="9">
        <f>D977+D979+D981+D983+D985+D987</f>
        <v>968.34870000000012</v>
      </c>
      <c r="E988" s="9">
        <f>E977+E979+E981+E983+E985+E987</f>
        <v>0</v>
      </c>
      <c r="F988" s="9">
        <f>F977+F979+F981+F983+F985+F987</f>
        <v>279024.87658899999</v>
      </c>
      <c r="G988" s="9">
        <f t="shared" ref="G988:AB988" si="1787">G977+G979+G981+G983+G985+G987</f>
        <v>30845.309075000001</v>
      </c>
      <c r="H988" s="9">
        <f t="shared" si="1787"/>
        <v>4499.3980000000001</v>
      </c>
      <c r="I988" s="9">
        <f t="shared" si="1787"/>
        <v>0</v>
      </c>
      <c r="J988" s="9">
        <f t="shared" si="1787"/>
        <v>0</v>
      </c>
      <c r="K988" s="9">
        <f t="shared" si="1787"/>
        <v>0</v>
      </c>
      <c r="L988" s="9">
        <f t="shared" si="1787"/>
        <v>2296493.5925360001</v>
      </c>
      <c r="M988" s="9">
        <f t="shared" si="1787"/>
        <v>5702.4978999999994</v>
      </c>
      <c r="N988" s="9">
        <f t="shared" si="1787"/>
        <v>8617.3253000000004</v>
      </c>
      <c r="O988" s="9">
        <f t="shared" si="1787"/>
        <v>0</v>
      </c>
      <c r="P988" s="9">
        <f t="shared" si="1787"/>
        <v>39.1252</v>
      </c>
      <c r="Q988" s="9">
        <f t="shared" si="1787"/>
        <v>0</v>
      </c>
      <c r="R988" s="9">
        <f t="shared" si="1787"/>
        <v>0</v>
      </c>
      <c r="S988" s="9">
        <f t="shared" si="1787"/>
        <v>117.37559999999999</v>
      </c>
      <c r="T988" s="9">
        <f t="shared" si="1787"/>
        <v>3315.8607000000002</v>
      </c>
      <c r="U988" s="9">
        <f t="shared" si="1787"/>
        <v>0</v>
      </c>
      <c r="V988" s="9">
        <f t="shared" si="1787"/>
        <v>6152.4376999999995</v>
      </c>
      <c r="W988" s="9">
        <f t="shared" si="1787"/>
        <v>0</v>
      </c>
      <c r="X988" s="9">
        <f t="shared" si="1787"/>
        <v>3374.5485000000003</v>
      </c>
      <c r="Y988" s="9">
        <f t="shared" si="1787"/>
        <v>0</v>
      </c>
      <c r="Z988" s="9">
        <f t="shared" si="1787"/>
        <v>332.56419999999997</v>
      </c>
      <c r="AA988" s="9">
        <f t="shared" si="1787"/>
        <v>0</v>
      </c>
      <c r="AB988" s="9">
        <f t="shared" si="1787"/>
        <v>0</v>
      </c>
      <c r="AC988" s="67"/>
      <c r="AD988" s="55"/>
    </row>
    <row r="989" spans="1:30" s="52" customFormat="1">
      <c r="A989" s="16"/>
      <c r="B989" s="9"/>
      <c r="C989" s="16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67"/>
      <c r="AD989" s="55"/>
    </row>
    <row r="990" spans="1:30" s="52" customFormat="1">
      <c r="A990" s="87"/>
      <c r="B990" s="17"/>
      <c r="C990" s="16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67"/>
      <c r="AD990" s="55"/>
    </row>
    <row r="991" spans="1:30" s="52" customFormat="1" ht="13.8" thickBot="1">
      <c r="A991" s="82" t="s">
        <v>277</v>
      </c>
      <c r="B991" s="127"/>
      <c r="C991" s="159"/>
      <c r="D991" s="127"/>
      <c r="E991" s="127"/>
      <c r="F991" s="127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67"/>
      <c r="AD991" s="55"/>
    </row>
    <row r="992" spans="1:30" s="52" customFormat="1" ht="13.8" thickBot="1">
      <c r="A992" s="113" t="s">
        <v>1</v>
      </c>
      <c r="B992" s="114" t="s">
        <v>2</v>
      </c>
      <c r="C992" s="160" t="s">
        <v>3</v>
      </c>
      <c r="D992" s="222" t="s">
        <v>4</v>
      </c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123"/>
      <c r="AA992" s="123"/>
      <c r="AB992" s="123"/>
      <c r="AC992" s="67"/>
      <c r="AD992" s="55"/>
    </row>
    <row r="993" spans="1:30" s="52" customFormat="1">
      <c r="A993" s="115" t="s">
        <v>5</v>
      </c>
      <c r="B993" s="116" t="s">
        <v>6</v>
      </c>
      <c r="C993" s="161" t="s">
        <v>6</v>
      </c>
      <c r="D993" s="117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9"/>
      <c r="Z993" s="116" t="s">
        <v>7</v>
      </c>
      <c r="AA993" s="116"/>
      <c r="AB993" s="116"/>
      <c r="AC993" s="67"/>
      <c r="AD993" s="55"/>
    </row>
    <row r="994" spans="1:30" s="52" customFormat="1">
      <c r="A994" s="115" t="s">
        <v>8</v>
      </c>
      <c r="B994" s="116" t="s">
        <v>9</v>
      </c>
      <c r="C994" s="161" t="s">
        <v>9</v>
      </c>
      <c r="D994" s="120" t="s">
        <v>10</v>
      </c>
      <c r="E994" s="116" t="s">
        <v>11</v>
      </c>
      <c r="F994" s="116" t="s">
        <v>12</v>
      </c>
      <c r="G994" s="116" t="s">
        <v>13</v>
      </c>
      <c r="H994" s="116" t="s">
        <v>14</v>
      </c>
      <c r="I994" s="116" t="s">
        <v>15</v>
      </c>
      <c r="J994" s="116" t="s">
        <v>16</v>
      </c>
      <c r="K994" s="116" t="s">
        <v>17</v>
      </c>
      <c r="L994" s="116" t="s">
        <v>18</v>
      </c>
      <c r="M994" s="116" t="s">
        <v>19</v>
      </c>
      <c r="N994" s="116" t="s">
        <v>20</v>
      </c>
      <c r="O994" s="116" t="s">
        <v>175</v>
      </c>
      <c r="P994" s="116" t="s">
        <v>21</v>
      </c>
      <c r="Q994" s="116" t="s">
        <v>22</v>
      </c>
      <c r="R994" s="116" t="s">
        <v>23</v>
      </c>
      <c r="S994" s="116" t="s">
        <v>24</v>
      </c>
      <c r="T994" s="116" t="s">
        <v>25</v>
      </c>
      <c r="U994" s="116" t="s">
        <v>26</v>
      </c>
      <c r="V994" s="116" t="s">
        <v>27</v>
      </c>
      <c r="W994" s="116" t="s">
        <v>28</v>
      </c>
      <c r="X994" s="116" t="s">
        <v>29</v>
      </c>
      <c r="Y994" s="116" t="s">
        <v>30</v>
      </c>
      <c r="Z994" s="116" t="s">
        <v>31</v>
      </c>
      <c r="AA994" s="116" t="s">
        <v>493</v>
      </c>
      <c r="AB994" s="116" t="s">
        <v>476</v>
      </c>
      <c r="AC994" s="67"/>
      <c r="AD994" s="55"/>
    </row>
    <row r="995" spans="1:30" s="52" customFormat="1">
      <c r="A995" s="115"/>
      <c r="B995" s="116"/>
      <c r="C995" s="188" t="s">
        <v>640</v>
      </c>
      <c r="D995" s="121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67"/>
      <c r="AD995" s="55"/>
    </row>
    <row r="996" spans="1:30" s="52" customFormat="1">
      <c r="A996" s="96" t="s">
        <v>278</v>
      </c>
      <c r="B996" s="216">
        <v>27169277</v>
      </c>
      <c r="C996" s="215">
        <f>ROUND(B996/12,2)</f>
        <v>2264106.42</v>
      </c>
      <c r="D996" s="20"/>
      <c r="E996" s="20">
        <v>4.1300000000000003E-2</v>
      </c>
      <c r="F996" s="5">
        <v>2.23E-2</v>
      </c>
      <c r="G996" s="19">
        <v>8.0000000000000004E-4</v>
      </c>
      <c r="H996" s="20"/>
      <c r="I996" s="20">
        <v>0.92989999999999995</v>
      </c>
      <c r="J996" s="20">
        <v>4.1000000000000003E-3</v>
      </c>
      <c r="K996" s="20"/>
      <c r="L996" s="5"/>
      <c r="M996" s="20"/>
      <c r="N996" s="20">
        <v>1.6000000000000001E-3</v>
      </c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67"/>
      <c r="AD996" s="55"/>
    </row>
    <row r="997" spans="1:30" s="52" customFormat="1">
      <c r="A997" s="98"/>
      <c r="B997" s="3"/>
      <c r="C997" s="165"/>
      <c r="D997" s="6"/>
      <c r="E997" s="6">
        <f>$C996*E996</f>
        <v>93507.595146000007</v>
      </c>
      <c r="F997" s="6">
        <f>$C996*F996</f>
        <v>50489.573166000002</v>
      </c>
      <c r="G997" s="6">
        <f>$C996*G996</f>
        <v>1811.285136</v>
      </c>
      <c r="H997" s="6"/>
      <c r="I997" s="6">
        <f>$C996*I996</f>
        <v>2105392.5599579997</v>
      </c>
      <c r="J997" s="6">
        <f>$C996*J996</f>
        <v>9282.836322000001</v>
      </c>
      <c r="K997" s="6"/>
      <c r="L997" s="6"/>
      <c r="M997" s="6"/>
      <c r="N997" s="6">
        <f>$C996*N996</f>
        <v>3622.5702719999999</v>
      </c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7"/>
      <c r="AD997" s="55"/>
    </row>
    <row r="998" spans="1:30" s="52" customFormat="1">
      <c r="A998" s="96" t="s">
        <v>392</v>
      </c>
      <c r="B998" s="216">
        <v>1278708</v>
      </c>
      <c r="C998" s="215">
        <f t="shared" ref="C998" si="1788">ROUND(B998/12,2)</f>
        <v>106559</v>
      </c>
      <c r="D998" s="5"/>
      <c r="E998" s="5">
        <v>3.3399999999999999E-2</v>
      </c>
      <c r="F998" s="5"/>
      <c r="G998" s="5">
        <v>3.4299999999999997E-2</v>
      </c>
      <c r="H998" s="5"/>
      <c r="I998" s="5">
        <v>0.92020000000000002</v>
      </c>
      <c r="J998" s="5"/>
      <c r="K998" s="5"/>
      <c r="L998" s="5">
        <v>1.21E-2</v>
      </c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67"/>
      <c r="AD998" s="55"/>
    </row>
    <row r="999" spans="1:30" s="52" customFormat="1">
      <c r="A999" s="97"/>
      <c r="B999" s="12"/>
      <c r="C999" s="165"/>
      <c r="D999" s="6"/>
      <c r="E999" s="6">
        <f>$C998*E998</f>
        <v>3559.0706</v>
      </c>
      <c r="F999" s="6">
        <f>$C998*F998</f>
        <v>0</v>
      </c>
      <c r="G999" s="6">
        <f>$C998*G998</f>
        <v>3654.9736999999996</v>
      </c>
      <c r="H999" s="6"/>
      <c r="I999" s="6">
        <f>$C998*I998</f>
        <v>98055.591799999995</v>
      </c>
      <c r="J999" s="6">
        <f>$C998*J998</f>
        <v>0</v>
      </c>
      <c r="K999" s="6"/>
      <c r="L999" s="6">
        <f>$C998*L998</f>
        <v>1289.3639000000001</v>
      </c>
      <c r="M999" s="6"/>
      <c r="N999" s="6">
        <f>$C998*N998</f>
        <v>0</v>
      </c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7"/>
      <c r="AD999" s="55"/>
    </row>
    <row r="1000" spans="1:30" s="157" customFormat="1">
      <c r="A1000" s="179" t="s">
        <v>534</v>
      </c>
      <c r="B1000" s="216">
        <v>1307365</v>
      </c>
      <c r="C1000" s="215">
        <f>ROUND(B1000/12,2)</f>
        <v>108947.08</v>
      </c>
      <c r="D1000" s="155">
        <v>1.8E-3</v>
      </c>
      <c r="E1000" s="155">
        <v>0.18679999999999999</v>
      </c>
      <c r="F1000" s="155">
        <v>5.8599999999999999E-2</v>
      </c>
      <c r="G1000" s="155">
        <v>7.85E-2</v>
      </c>
      <c r="H1000" s="155">
        <v>3.32E-2</v>
      </c>
      <c r="I1000" s="155">
        <v>0.3821</v>
      </c>
      <c r="J1000" s="155">
        <v>2.76E-2</v>
      </c>
      <c r="K1000" s="155">
        <v>4.1300000000000003E-2</v>
      </c>
      <c r="L1000" s="155">
        <v>2.23E-2</v>
      </c>
      <c r="M1000" s="155">
        <v>1.9699999999999999E-2</v>
      </c>
      <c r="N1000" s="155">
        <v>5.1499999999999997E-2</v>
      </c>
      <c r="O1000" s="155">
        <v>1.3599999999999999E-2</v>
      </c>
      <c r="P1000" s="155">
        <v>5.0000000000000001E-4</v>
      </c>
      <c r="Q1000" s="155">
        <v>5.1999999999999998E-3</v>
      </c>
      <c r="R1000" s="155">
        <v>4.0000000000000002E-4</v>
      </c>
      <c r="S1000" s="155">
        <v>4.0000000000000002E-4</v>
      </c>
      <c r="T1000" s="155">
        <v>1.0800000000000001E-2</v>
      </c>
      <c r="U1000" s="155">
        <v>1.2500000000000001E-2</v>
      </c>
      <c r="V1000" s="155">
        <v>3.56E-2</v>
      </c>
      <c r="W1000" s="155">
        <v>4.4999999999999997E-3</v>
      </c>
      <c r="X1000" s="155">
        <v>1.17E-2</v>
      </c>
      <c r="Y1000" s="155">
        <v>1.4E-3</v>
      </c>
      <c r="Z1000" s="155"/>
      <c r="AA1000" s="155"/>
      <c r="AB1000" s="155"/>
      <c r="AC1000" s="67"/>
      <c r="AD1000" s="156"/>
    </row>
    <row r="1001" spans="1:30" s="52" customFormat="1">
      <c r="A1001" s="97"/>
      <c r="B1001" s="12"/>
      <c r="C1001" s="164"/>
      <c r="D1001" s="6">
        <f>$C1000*D1000</f>
        <v>196.10474400000001</v>
      </c>
      <c r="E1001" s="6">
        <f>$C1000*E1000</f>
        <v>20351.314544000001</v>
      </c>
      <c r="F1001" s="6">
        <f>$C1000*F1000</f>
        <v>6384.2988880000003</v>
      </c>
      <c r="G1001" s="6">
        <f>$C1000*G1000</f>
        <v>8552.3457799999996</v>
      </c>
      <c r="H1001" s="6">
        <f t="shared" ref="H1001" si="1789">$C1000*H1000</f>
        <v>3617.043056</v>
      </c>
      <c r="I1001" s="6">
        <f t="shared" ref="I1001" si="1790">$C1000*I1000</f>
        <v>41628.679268</v>
      </c>
      <c r="J1001" s="6">
        <f t="shared" ref="J1001:AB1001" si="1791">$C1000*J1000</f>
        <v>3006.9394080000002</v>
      </c>
      <c r="K1001" s="6">
        <f t="shared" si="1791"/>
        <v>4499.5144040000005</v>
      </c>
      <c r="L1001" s="6">
        <f t="shared" si="1791"/>
        <v>2429.5198840000003</v>
      </c>
      <c r="M1001" s="6">
        <f t="shared" si="1791"/>
        <v>2146.2574759999998</v>
      </c>
      <c r="N1001" s="6">
        <f t="shared" si="1791"/>
        <v>5610.7746200000001</v>
      </c>
      <c r="O1001" s="6">
        <f t="shared" si="1791"/>
        <v>1481.680288</v>
      </c>
      <c r="P1001" s="6">
        <f t="shared" si="1791"/>
        <v>54.47354</v>
      </c>
      <c r="Q1001" s="6">
        <f t="shared" si="1791"/>
        <v>566.52481599999999</v>
      </c>
      <c r="R1001" s="6">
        <f t="shared" si="1791"/>
        <v>43.578832000000006</v>
      </c>
      <c r="S1001" s="6">
        <f t="shared" si="1791"/>
        <v>43.578832000000006</v>
      </c>
      <c r="T1001" s="6">
        <f t="shared" si="1791"/>
        <v>1176.6284640000001</v>
      </c>
      <c r="U1001" s="6">
        <f t="shared" si="1791"/>
        <v>1361.8385000000001</v>
      </c>
      <c r="V1001" s="6">
        <f t="shared" si="1791"/>
        <v>3878.516048</v>
      </c>
      <c r="W1001" s="6">
        <f t="shared" si="1791"/>
        <v>490.26185999999996</v>
      </c>
      <c r="X1001" s="6">
        <f t="shared" si="1791"/>
        <v>1274.680836</v>
      </c>
      <c r="Y1001" s="6">
        <f t="shared" si="1791"/>
        <v>152.52591200000001</v>
      </c>
      <c r="Z1001" s="6">
        <f t="shared" si="1791"/>
        <v>0</v>
      </c>
      <c r="AA1001" s="6">
        <f t="shared" si="1791"/>
        <v>0</v>
      </c>
      <c r="AB1001" s="6">
        <f t="shared" si="1791"/>
        <v>0</v>
      </c>
      <c r="AC1001" s="67"/>
      <c r="AD1001" s="55"/>
    </row>
    <row r="1002" spans="1:30" s="52" customFormat="1">
      <c r="A1002" s="50" t="s">
        <v>50</v>
      </c>
      <c r="B1002" s="33">
        <f>SUM(B996:B1001)</f>
        <v>29755350</v>
      </c>
      <c r="C1002" s="51">
        <f>SUM(C996:C1001)</f>
        <v>2479612.5</v>
      </c>
      <c r="D1002" s="51">
        <f>D997+D999+D1001</f>
        <v>196.10474400000001</v>
      </c>
      <c r="E1002" s="51">
        <f>E997+E999+E1001</f>
        <v>117417.98029000001</v>
      </c>
      <c r="F1002" s="51">
        <f>F997+F999+F1001</f>
        <v>56873.872053999999</v>
      </c>
      <c r="G1002" s="51">
        <f t="shared" ref="G1002" si="1792">G997+G999+G1001</f>
        <v>14018.604615999999</v>
      </c>
      <c r="H1002" s="51">
        <f t="shared" ref="H1002" si="1793">H997+H999+H1001</f>
        <v>3617.043056</v>
      </c>
      <c r="I1002" s="51">
        <f t="shared" ref="I1002:AB1002" si="1794">I997+I999+I1001</f>
        <v>2245076.831026</v>
      </c>
      <c r="J1002" s="51">
        <f t="shared" si="1794"/>
        <v>12289.775730000001</v>
      </c>
      <c r="K1002" s="51">
        <f t="shared" si="1794"/>
        <v>4499.5144040000005</v>
      </c>
      <c r="L1002" s="51">
        <f t="shared" si="1794"/>
        <v>3718.8837840000006</v>
      </c>
      <c r="M1002" s="51">
        <f t="shared" si="1794"/>
        <v>2146.2574759999998</v>
      </c>
      <c r="N1002" s="51">
        <f t="shared" si="1794"/>
        <v>9233.344892000001</v>
      </c>
      <c r="O1002" s="51">
        <f t="shared" si="1794"/>
        <v>1481.680288</v>
      </c>
      <c r="P1002" s="51">
        <f t="shared" si="1794"/>
        <v>54.47354</v>
      </c>
      <c r="Q1002" s="51">
        <f t="shared" si="1794"/>
        <v>566.52481599999999</v>
      </c>
      <c r="R1002" s="51">
        <f t="shared" si="1794"/>
        <v>43.578832000000006</v>
      </c>
      <c r="S1002" s="51">
        <f t="shared" si="1794"/>
        <v>43.578832000000006</v>
      </c>
      <c r="T1002" s="51">
        <f t="shared" si="1794"/>
        <v>1176.6284640000001</v>
      </c>
      <c r="U1002" s="51">
        <f t="shared" si="1794"/>
        <v>1361.8385000000001</v>
      </c>
      <c r="V1002" s="51">
        <f t="shared" si="1794"/>
        <v>3878.516048</v>
      </c>
      <c r="W1002" s="51">
        <f t="shared" si="1794"/>
        <v>490.26185999999996</v>
      </c>
      <c r="X1002" s="51">
        <f t="shared" si="1794"/>
        <v>1274.680836</v>
      </c>
      <c r="Y1002" s="51">
        <f t="shared" si="1794"/>
        <v>152.52591200000001</v>
      </c>
      <c r="Z1002" s="51">
        <f t="shared" si="1794"/>
        <v>0</v>
      </c>
      <c r="AA1002" s="51">
        <f t="shared" si="1794"/>
        <v>0</v>
      </c>
      <c r="AB1002" s="51">
        <f t="shared" si="1794"/>
        <v>0</v>
      </c>
      <c r="AC1002" s="67"/>
      <c r="AD1002" s="55"/>
    </row>
    <row r="1003" spans="1:30" s="52" customFormat="1">
      <c r="A1003" s="54"/>
      <c r="B1003" s="7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67"/>
      <c r="AD1003" s="55"/>
    </row>
    <row r="1004" spans="1:30" s="52" customFormat="1">
      <c r="A1004" s="16"/>
      <c r="B1004" s="9"/>
      <c r="C1004" s="166"/>
      <c r="D1004" s="64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67"/>
      <c r="AD1004" s="55"/>
    </row>
    <row r="1005" spans="1:30" s="52" customFormat="1" ht="13.8" thickBot="1">
      <c r="A1005" s="82" t="s">
        <v>322</v>
      </c>
      <c r="B1005" s="127"/>
      <c r="C1005" s="159"/>
      <c r="D1005" s="127"/>
      <c r="E1005" s="1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67"/>
      <c r="AD1005" s="55"/>
    </row>
    <row r="1006" spans="1:30" s="52" customFormat="1" ht="13.8" thickBot="1">
      <c r="A1006" s="113" t="s">
        <v>1</v>
      </c>
      <c r="B1006" s="114" t="s">
        <v>2</v>
      </c>
      <c r="C1006" s="160" t="s">
        <v>3</v>
      </c>
      <c r="D1006" s="222" t="s">
        <v>4</v>
      </c>
      <c r="E1006" s="223"/>
      <c r="F1006" s="223"/>
      <c r="G1006" s="223"/>
      <c r="H1006" s="223"/>
      <c r="I1006" s="223"/>
      <c r="J1006" s="223"/>
      <c r="K1006" s="223"/>
      <c r="L1006" s="223"/>
      <c r="M1006" s="223"/>
      <c r="N1006" s="223"/>
      <c r="O1006" s="223"/>
      <c r="P1006" s="223"/>
      <c r="Q1006" s="223"/>
      <c r="R1006" s="223"/>
      <c r="S1006" s="223"/>
      <c r="T1006" s="223"/>
      <c r="U1006" s="223"/>
      <c r="V1006" s="223"/>
      <c r="W1006" s="223"/>
      <c r="X1006" s="223"/>
      <c r="Y1006" s="223"/>
      <c r="Z1006" s="123"/>
      <c r="AA1006" s="123"/>
      <c r="AB1006" s="123"/>
      <c r="AC1006" s="67"/>
      <c r="AD1006" s="55"/>
    </row>
    <row r="1007" spans="1:30" s="52" customFormat="1">
      <c r="A1007" s="115" t="s">
        <v>5</v>
      </c>
      <c r="B1007" s="116" t="s">
        <v>6</v>
      </c>
      <c r="C1007" s="161" t="s">
        <v>6</v>
      </c>
      <c r="D1007" s="117"/>
      <c r="E1007" s="118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9"/>
      <c r="Z1007" s="116" t="s">
        <v>7</v>
      </c>
      <c r="AA1007" s="116"/>
      <c r="AB1007" s="116"/>
      <c r="AC1007" s="67"/>
      <c r="AD1007" s="55"/>
    </row>
    <row r="1008" spans="1:30" s="52" customFormat="1">
      <c r="A1008" s="115" t="s">
        <v>8</v>
      </c>
      <c r="B1008" s="116" t="s">
        <v>9</v>
      </c>
      <c r="C1008" s="161" t="s">
        <v>9</v>
      </c>
      <c r="D1008" s="120" t="s">
        <v>10</v>
      </c>
      <c r="E1008" s="116" t="s">
        <v>11</v>
      </c>
      <c r="F1008" s="116" t="s">
        <v>12</v>
      </c>
      <c r="G1008" s="116" t="s">
        <v>13</v>
      </c>
      <c r="H1008" s="116" t="s">
        <v>14</v>
      </c>
      <c r="I1008" s="116" t="s">
        <v>15</v>
      </c>
      <c r="J1008" s="116" t="s">
        <v>16</v>
      </c>
      <c r="K1008" s="116" t="s">
        <v>17</v>
      </c>
      <c r="L1008" s="116" t="s">
        <v>18</v>
      </c>
      <c r="M1008" s="116" t="s">
        <v>19</v>
      </c>
      <c r="N1008" s="116" t="s">
        <v>20</v>
      </c>
      <c r="O1008" s="116" t="s">
        <v>175</v>
      </c>
      <c r="P1008" s="116" t="s">
        <v>21</v>
      </c>
      <c r="Q1008" s="116" t="s">
        <v>22</v>
      </c>
      <c r="R1008" s="116" t="s">
        <v>23</v>
      </c>
      <c r="S1008" s="116" t="s">
        <v>24</v>
      </c>
      <c r="T1008" s="116" t="s">
        <v>25</v>
      </c>
      <c r="U1008" s="116" t="s">
        <v>26</v>
      </c>
      <c r="V1008" s="116" t="s">
        <v>27</v>
      </c>
      <c r="W1008" s="116" t="s">
        <v>28</v>
      </c>
      <c r="X1008" s="116" t="s">
        <v>29</v>
      </c>
      <c r="Y1008" s="116" t="s">
        <v>30</v>
      </c>
      <c r="Z1008" s="116" t="s">
        <v>31</v>
      </c>
      <c r="AA1008" s="116" t="s">
        <v>493</v>
      </c>
      <c r="AB1008" s="116" t="s">
        <v>476</v>
      </c>
      <c r="AC1008" s="67"/>
      <c r="AD1008" s="55"/>
    </row>
    <row r="1009" spans="1:30" s="52" customFormat="1">
      <c r="A1009" s="115"/>
      <c r="B1009" s="116"/>
      <c r="C1009" s="161" t="s">
        <v>635</v>
      </c>
      <c r="D1009" s="117"/>
      <c r="E1009" s="118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67"/>
      <c r="AD1009" s="55"/>
    </row>
    <row r="1010" spans="1:30" s="52" customFormat="1">
      <c r="A1010" s="177" t="s">
        <v>323</v>
      </c>
      <c r="B1010" s="75">
        <v>1155505.3357181477</v>
      </c>
      <c r="C1010" s="165">
        <f>ROUND(B1010/12,2)</f>
        <v>96292.11</v>
      </c>
      <c r="D1010" s="149"/>
      <c r="E1010" s="37"/>
      <c r="F1010" s="40"/>
      <c r="G1010" s="40"/>
      <c r="H1010" s="149"/>
      <c r="I1010" s="149"/>
      <c r="J1010" s="149"/>
      <c r="K1010" s="149"/>
      <c r="L1010" s="40"/>
      <c r="M1010" s="149"/>
      <c r="N1010" s="149"/>
      <c r="O1010" s="149"/>
      <c r="P1010" s="149"/>
      <c r="Q1010" s="149">
        <v>0.35399999999999998</v>
      </c>
      <c r="R1010" s="149"/>
      <c r="S1010" s="149">
        <v>5.67E-2</v>
      </c>
      <c r="T1010" s="149"/>
      <c r="U1010" s="149"/>
      <c r="V1010" s="149"/>
      <c r="W1010" s="149"/>
      <c r="X1010" s="149">
        <v>0.54369999999999996</v>
      </c>
      <c r="Y1010" s="149">
        <v>2.9399999999999999E-2</v>
      </c>
      <c r="Z1010" s="149">
        <v>1.6199999999999999E-2</v>
      </c>
      <c r="AA1010" s="149">
        <v>0</v>
      </c>
      <c r="AB1010" s="149">
        <v>0</v>
      </c>
      <c r="AC1010" s="67"/>
      <c r="AD1010" s="55"/>
    </row>
    <row r="1011" spans="1:30" s="52" customFormat="1">
      <c r="A1011" s="105"/>
      <c r="B1011" s="187"/>
      <c r="C1011" s="165"/>
      <c r="D1011" s="30">
        <f>$C1010*D1010</f>
        <v>0</v>
      </c>
      <c r="E1011" s="30">
        <f t="shared" ref="E1011" si="1795">$C1010*E1010</f>
        <v>0</v>
      </c>
      <c r="F1011" s="30">
        <f t="shared" ref="F1011" si="1796">$C1010*F1010</f>
        <v>0</v>
      </c>
      <c r="G1011" s="30">
        <f t="shared" ref="G1011:AB1011" si="1797">$C1010*G1010</f>
        <v>0</v>
      </c>
      <c r="H1011" s="30">
        <f t="shared" si="1797"/>
        <v>0</v>
      </c>
      <c r="I1011" s="30">
        <f t="shared" si="1797"/>
        <v>0</v>
      </c>
      <c r="J1011" s="30">
        <f t="shared" si="1797"/>
        <v>0</v>
      </c>
      <c r="K1011" s="30">
        <f t="shared" si="1797"/>
        <v>0</v>
      </c>
      <c r="L1011" s="30">
        <f t="shared" si="1797"/>
        <v>0</v>
      </c>
      <c r="M1011" s="30">
        <f t="shared" si="1797"/>
        <v>0</v>
      </c>
      <c r="N1011" s="30">
        <f t="shared" si="1797"/>
        <v>0</v>
      </c>
      <c r="O1011" s="30">
        <f t="shared" si="1797"/>
        <v>0</v>
      </c>
      <c r="P1011" s="30">
        <f t="shared" si="1797"/>
        <v>0</v>
      </c>
      <c r="Q1011" s="30">
        <f t="shared" si="1797"/>
        <v>34087.406940000001</v>
      </c>
      <c r="R1011" s="30">
        <f t="shared" si="1797"/>
        <v>0</v>
      </c>
      <c r="S1011" s="30">
        <f t="shared" si="1797"/>
        <v>5459.7626369999998</v>
      </c>
      <c r="T1011" s="30">
        <f t="shared" si="1797"/>
        <v>0</v>
      </c>
      <c r="U1011" s="30">
        <f t="shared" si="1797"/>
        <v>0</v>
      </c>
      <c r="V1011" s="30">
        <f t="shared" si="1797"/>
        <v>0</v>
      </c>
      <c r="W1011" s="30">
        <f t="shared" si="1797"/>
        <v>0</v>
      </c>
      <c r="X1011" s="30">
        <f t="shared" si="1797"/>
        <v>52354.020206999994</v>
      </c>
      <c r="Y1011" s="30">
        <f t="shared" si="1797"/>
        <v>2830.988034</v>
      </c>
      <c r="Z1011" s="30">
        <f t="shared" si="1797"/>
        <v>1559.932182</v>
      </c>
      <c r="AA1011" s="30">
        <f t="shared" si="1797"/>
        <v>0</v>
      </c>
      <c r="AB1011" s="30">
        <f t="shared" si="1797"/>
        <v>0</v>
      </c>
      <c r="AC1011" s="67"/>
      <c r="AD1011" s="55"/>
    </row>
    <row r="1012" spans="1:30" s="52" customFormat="1">
      <c r="A1012" s="177" t="s">
        <v>324</v>
      </c>
      <c r="B1012" s="75">
        <v>571387.80068705417</v>
      </c>
      <c r="C1012" s="165">
        <f t="shared" ref="C1012:C1016" si="1798">ROUND(B1012/12,2)</f>
        <v>47615.65</v>
      </c>
      <c r="D1012" s="149"/>
      <c r="E1012" s="37"/>
      <c r="F1012" s="40"/>
      <c r="G1012" s="40"/>
      <c r="H1012" s="149"/>
      <c r="I1012" s="149"/>
      <c r="J1012" s="149"/>
      <c r="K1012" s="149"/>
      <c r="L1012" s="40"/>
      <c r="M1012" s="149"/>
      <c r="N1012" s="149"/>
      <c r="O1012" s="149"/>
      <c r="P1012" s="149"/>
      <c r="Q1012" s="149">
        <v>0.61770000000000003</v>
      </c>
      <c r="R1012" s="149"/>
      <c r="S1012" s="149">
        <v>0.03</v>
      </c>
      <c r="T1012" s="149"/>
      <c r="U1012" s="149"/>
      <c r="V1012" s="149"/>
      <c r="W1012" s="149"/>
      <c r="X1012" s="149">
        <v>0.32729999999999998</v>
      </c>
      <c r="Y1012" s="149">
        <v>1.4500000000000001E-2</v>
      </c>
      <c r="Z1012" s="149">
        <v>1.0500000000000001E-2</v>
      </c>
      <c r="AA1012" s="149">
        <v>0</v>
      </c>
      <c r="AB1012" s="149">
        <v>0</v>
      </c>
      <c r="AC1012" s="67"/>
      <c r="AD1012" s="55"/>
    </row>
    <row r="1013" spans="1:30" s="52" customFormat="1">
      <c r="A1013" s="105"/>
      <c r="B1013" s="187"/>
      <c r="C1013" s="165"/>
      <c r="D1013" s="30">
        <f t="shared" ref="D1013" si="1799">$C1012*D1012</f>
        <v>0</v>
      </c>
      <c r="E1013" s="30">
        <f t="shared" ref="E1013" si="1800">$C1012*E1012</f>
        <v>0</v>
      </c>
      <c r="F1013" s="30">
        <f t="shared" ref="F1013:AB1013" si="1801">$C1012*F1012</f>
        <v>0</v>
      </c>
      <c r="G1013" s="30">
        <f t="shared" si="1801"/>
        <v>0</v>
      </c>
      <c r="H1013" s="30">
        <f t="shared" si="1801"/>
        <v>0</v>
      </c>
      <c r="I1013" s="30">
        <f t="shared" si="1801"/>
        <v>0</v>
      </c>
      <c r="J1013" s="30">
        <f t="shared" si="1801"/>
        <v>0</v>
      </c>
      <c r="K1013" s="30">
        <f t="shared" si="1801"/>
        <v>0</v>
      </c>
      <c r="L1013" s="30">
        <f t="shared" si="1801"/>
        <v>0</v>
      </c>
      <c r="M1013" s="30">
        <f t="shared" si="1801"/>
        <v>0</v>
      </c>
      <c r="N1013" s="30">
        <f t="shared" si="1801"/>
        <v>0</v>
      </c>
      <c r="O1013" s="30">
        <f t="shared" si="1801"/>
        <v>0</v>
      </c>
      <c r="P1013" s="30">
        <f t="shared" si="1801"/>
        <v>0</v>
      </c>
      <c r="Q1013" s="30">
        <f t="shared" si="1801"/>
        <v>29412.187005000003</v>
      </c>
      <c r="R1013" s="30">
        <f t="shared" si="1801"/>
        <v>0</v>
      </c>
      <c r="S1013" s="30">
        <f t="shared" si="1801"/>
        <v>1428.4694999999999</v>
      </c>
      <c r="T1013" s="30">
        <f t="shared" si="1801"/>
        <v>0</v>
      </c>
      <c r="U1013" s="30">
        <f t="shared" si="1801"/>
        <v>0</v>
      </c>
      <c r="V1013" s="30">
        <f t="shared" si="1801"/>
        <v>0</v>
      </c>
      <c r="W1013" s="30">
        <f t="shared" si="1801"/>
        <v>0</v>
      </c>
      <c r="X1013" s="30">
        <f t="shared" si="1801"/>
        <v>15584.602245</v>
      </c>
      <c r="Y1013" s="30">
        <f t="shared" si="1801"/>
        <v>690.4269250000001</v>
      </c>
      <c r="Z1013" s="30">
        <f t="shared" si="1801"/>
        <v>499.96432500000003</v>
      </c>
      <c r="AA1013" s="30">
        <f t="shared" si="1801"/>
        <v>0</v>
      </c>
      <c r="AB1013" s="30">
        <f t="shared" si="1801"/>
        <v>0</v>
      </c>
      <c r="AC1013" s="67"/>
      <c r="AD1013" s="55"/>
    </row>
    <row r="1014" spans="1:30" s="52" customFormat="1">
      <c r="A1014" s="177" t="s">
        <v>325</v>
      </c>
      <c r="B1014" s="75">
        <v>754135.86366982129</v>
      </c>
      <c r="C1014" s="165">
        <f t="shared" si="1798"/>
        <v>62844.66</v>
      </c>
      <c r="D1014" s="10">
        <v>2.4500000000000001E-2</v>
      </c>
      <c r="E1014" s="37"/>
      <c r="F1014" s="5"/>
      <c r="G1014" s="5"/>
      <c r="H1014" s="10"/>
      <c r="I1014" s="10"/>
      <c r="J1014" s="10"/>
      <c r="K1014" s="10"/>
      <c r="L1014" s="5"/>
      <c r="M1014" s="10"/>
      <c r="N1014" s="10"/>
      <c r="O1014" s="10"/>
      <c r="P1014" s="10"/>
      <c r="Q1014" s="10">
        <v>0.97550000000000003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67"/>
      <c r="AD1014" s="55"/>
    </row>
    <row r="1015" spans="1:30" s="52" customFormat="1">
      <c r="A1015" s="105"/>
      <c r="B1015" s="187"/>
      <c r="C1015" s="165"/>
      <c r="D1015" s="30">
        <f t="shared" ref="D1015" si="1802">$C1014*D1014</f>
        <v>1539.6941700000002</v>
      </c>
      <c r="E1015" s="30">
        <f t="shared" ref="E1015" si="1803">$C1014*E1014</f>
        <v>0</v>
      </c>
      <c r="F1015" s="30">
        <f t="shared" ref="F1015:AB1015" si="1804">$C1014*F1014</f>
        <v>0</v>
      </c>
      <c r="G1015" s="30">
        <f t="shared" si="1804"/>
        <v>0</v>
      </c>
      <c r="H1015" s="30">
        <f t="shared" si="1804"/>
        <v>0</v>
      </c>
      <c r="I1015" s="30">
        <f t="shared" si="1804"/>
        <v>0</v>
      </c>
      <c r="J1015" s="30">
        <f t="shared" si="1804"/>
        <v>0</v>
      </c>
      <c r="K1015" s="30">
        <f t="shared" si="1804"/>
        <v>0</v>
      </c>
      <c r="L1015" s="30">
        <f t="shared" si="1804"/>
        <v>0</v>
      </c>
      <c r="M1015" s="30">
        <f t="shared" si="1804"/>
        <v>0</v>
      </c>
      <c r="N1015" s="30">
        <f t="shared" si="1804"/>
        <v>0</v>
      </c>
      <c r="O1015" s="30">
        <f t="shared" si="1804"/>
        <v>0</v>
      </c>
      <c r="P1015" s="30">
        <f t="shared" si="1804"/>
        <v>0</v>
      </c>
      <c r="Q1015" s="30">
        <f t="shared" si="1804"/>
        <v>61304.965830000008</v>
      </c>
      <c r="R1015" s="30">
        <f t="shared" si="1804"/>
        <v>0</v>
      </c>
      <c r="S1015" s="30">
        <f t="shared" si="1804"/>
        <v>0</v>
      </c>
      <c r="T1015" s="30">
        <f t="shared" si="1804"/>
        <v>0</v>
      </c>
      <c r="U1015" s="30">
        <f t="shared" si="1804"/>
        <v>0</v>
      </c>
      <c r="V1015" s="30">
        <f t="shared" si="1804"/>
        <v>0</v>
      </c>
      <c r="W1015" s="30">
        <f t="shared" si="1804"/>
        <v>0</v>
      </c>
      <c r="X1015" s="30">
        <f t="shared" si="1804"/>
        <v>0</v>
      </c>
      <c r="Y1015" s="30">
        <f t="shared" si="1804"/>
        <v>0</v>
      </c>
      <c r="Z1015" s="30">
        <f t="shared" si="1804"/>
        <v>0</v>
      </c>
      <c r="AA1015" s="30">
        <f t="shared" si="1804"/>
        <v>0</v>
      </c>
      <c r="AB1015" s="30">
        <f t="shared" si="1804"/>
        <v>0</v>
      </c>
      <c r="AC1015" s="67"/>
      <c r="AD1015" s="55"/>
    </row>
    <row r="1016" spans="1:30" s="52" customFormat="1">
      <c r="A1016" s="177" t="s">
        <v>326</v>
      </c>
      <c r="B1016" s="75">
        <v>18174192.346162871</v>
      </c>
      <c r="C1016" s="165">
        <f t="shared" si="1798"/>
        <v>1514516.03</v>
      </c>
      <c r="D1016" s="149"/>
      <c r="E1016" s="37"/>
      <c r="F1016" s="40"/>
      <c r="G1016" s="40"/>
      <c r="H1016" s="149"/>
      <c r="I1016" s="149"/>
      <c r="J1016" s="149"/>
      <c r="K1016" s="149"/>
      <c r="L1016" s="40"/>
      <c r="M1016" s="149"/>
      <c r="N1016" s="149"/>
      <c r="O1016" s="149"/>
      <c r="P1016" s="149">
        <v>1.77E-2</v>
      </c>
      <c r="Q1016" s="149">
        <v>0.35830000000000001</v>
      </c>
      <c r="R1016" s="149"/>
      <c r="S1016" s="149">
        <v>0.2361</v>
      </c>
      <c r="T1016" s="149"/>
      <c r="U1016" s="149"/>
      <c r="V1016" s="149"/>
      <c r="W1016" s="149"/>
      <c r="X1016" s="149">
        <v>0.35870000000000002</v>
      </c>
      <c r="Y1016" s="149">
        <v>1.43E-2</v>
      </c>
      <c r="Z1016" s="149">
        <v>1.49E-2</v>
      </c>
      <c r="AA1016" s="149">
        <v>0</v>
      </c>
      <c r="AB1016" s="149">
        <v>0</v>
      </c>
      <c r="AC1016" s="67"/>
      <c r="AD1016" s="55"/>
    </row>
    <row r="1017" spans="1:30" s="52" customFormat="1">
      <c r="A1017" s="105"/>
      <c r="B1017" s="24"/>
      <c r="C1017" s="169"/>
      <c r="D1017" s="30">
        <f t="shared" ref="D1017" si="1805">$C1016*D1016</f>
        <v>0</v>
      </c>
      <c r="E1017" s="30">
        <f t="shared" ref="E1017" si="1806">$C1016*E1016</f>
        <v>0</v>
      </c>
      <c r="F1017" s="30">
        <f t="shared" ref="F1017:AB1017" si="1807">$C1016*F1016</f>
        <v>0</v>
      </c>
      <c r="G1017" s="30">
        <f t="shared" si="1807"/>
        <v>0</v>
      </c>
      <c r="H1017" s="30">
        <f t="shared" si="1807"/>
        <v>0</v>
      </c>
      <c r="I1017" s="30">
        <f t="shared" si="1807"/>
        <v>0</v>
      </c>
      <c r="J1017" s="30">
        <f t="shared" si="1807"/>
        <v>0</v>
      </c>
      <c r="K1017" s="30">
        <f t="shared" si="1807"/>
        <v>0</v>
      </c>
      <c r="L1017" s="30">
        <f t="shared" si="1807"/>
        <v>0</v>
      </c>
      <c r="M1017" s="30">
        <f t="shared" si="1807"/>
        <v>0</v>
      </c>
      <c r="N1017" s="30">
        <f t="shared" si="1807"/>
        <v>0</v>
      </c>
      <c r="O1017" s="30">
        <f t="shared" si="1807"/>
        <v>0</v>
      </c>
      <c r="P1017" s="30">
        <f t="shared" si="1807"/>
        <v>26806.933731000001</v>
      </c>
      <c r="Q1017" s="30">
        <f t="shared" si="1807"/>
        <v>542651.09354899998</v>
      </c>
      <c r="R1017" s="30">
        <f t="shared" si="1807"/>
        <v>0</v>
      </c>
      <c r="S1017" s="30">
        <f t="shared" si="1807"/>
        <v>357577.23468300002</v>
      </c>
      <c r="T1017" s="30">
        <f t="shared" si="1807"/>
        <v>0</v>
      </c>
      <c r="U1017" s="30">
        <f t="shared" si="1807"/>
        <v>0</v>
      </c>
      <c r="V1017" s="30">
        <f t="shared" si="1807"/>
        <v>0</v>
      </c>
      <c r="W1017" s="30">
        <f t="shared" si="1807"/>
        <v>0</v>
      </c>
      <c r="X1017" s="30">
        <f t="shared" si="1807"/>
        <v>543256.89996100008</v>
      </c>
      <c r="Y1017" s="30">
        <f t="shared" si="1807"/>
        <v>21657.579228999999</v>
      </c>
      <c r="Z1017" s="30">
        <f t="shared" si="1807"/>
        <v>22566.288847</v>
      </c>
      <c r="AA1017" s="30">
        <f t="shared" si="1807"/>
        <v>0</v>
      </c>
      <c r="AB1017" s="30">
        <f t="shared" si="1807"/>
        <v>0</v>
      </c>
      <c r="AC1017" s="67"/>
      <c r="AD1017" s="55"/>
    </row>
    <row r="1018" spans="1:30" s="52" customFormat="1">
      <c r="A1018" s="89" t="s">
        <v>50</v>
      </c>
      <c r="B1018" s="152">
        <f>SUM(B1010:B1016)</f>
        <v>20655221.346237894</v>
      </c>
      <c r="C1018" s="51">
        <f>SUM(C1010:C1016)</f>
        <v>1721268.45</v>
      </c>
      <c r="D1018" s="51">
        <f>D1011+D1013+D1015+D1017</f>
        <v>1539.6941700000002</v>
      </c>
      <c r="E1018" s="51">
        <f t="shared" ref="E1018" si="1808">E1011+E1013+E1015+E1017</f>
        <v>0</v>
      </c>
      <c r="F1018" s="51">
        <f t="shared" ref="F1018" si="1809">F1011+F1013+F1015+F1017</f>
        <v>0</v>
      </c>
      <c r="G1018" s="51">
        <f t="shared" ref="G1018:AB1018" si="1810">G1011+G1013+G1015+G1017</f>
        <v>0</v>
      </c>
      <c r="H1018" s="51">
        <f t="shared" si="1810"/>
        <v>0</v>
      </c>
      <c r="I1018" s="51">
        <f t="shared" si="1810"/>
        <v>0</v>
      </c>
      <c r="J1018" s="51">
        <f t="shared" si="1810"/>
        <v>0</v>
      </c>
      <c r="K1018" s="51">
        <f t="shared" si="1810"/>
        <v>0</v>
      </c>
      <c r="L1018" s="51">
        <f t="shared" si="1810"/>
        <v>0</v>
      </c>
      <c r="M1018" s="51">
        <f t="shared" si="1810"/>
        <v>0</v>
      </c>
      <c r="N1018" s="51">
        <f t="shared" si="1810"/>
        <v>0</v>
      </c>
      <c r="O1018" s="51">
        <f t="shared" si="1810"/>
        <v>0</v>
      </c>
      <c r="P1018" s="51">
        <f t="shared" si="1810"/>
        <v>26806.933731000001</v>
      </c>
      <c r="Q1018" s="51">
        <f t="shared" si="1810"/>
        <v>667455.65332399996</v>
      </c>
      <c r="R1018" s="51">
        <f t="shared" si="1810"/>
        <v>0</v>
      </c>
      <c r="S1018" s="51">
        <f t="shared" si="1810"/>
        <v>364465.46682000003</v>
      </c>
      <c r="T1018" s="51">
        <f t="shared" si="1810"/>
        <v>0</v>
      </c>
      <c r="U1018" s="51">
        <f t="shared" si="1810"/>
        <v>0</v>
      </c>
      <c r="V1018" s="51">
        <f t="shared" si="1810"/>
        <v>0</v>
      </c>
      <c r="W1018" s="51">
        <f t="shared" si="1810"/>
        <v>0</v>
      </c>
      <c r="X1018" s="51">
        <f t="shared" si="1810"/>
        <v>611195.52241300012</v>
      </c>
      <c r="Y1018" s="51">
        <f t="shared" si="1810"/>
        <v>25178.994188000001</v>
      </c>
      <c r="Z1018" s="51">
        <f t="shared" si="1810"/>
        <v>24626.185354000001</v>
      </c>
      <c r="AA1018" s="51">
        <f t="shared" si="1810"/>
        <v>0</v>
      </c>
      <c r="AB1018" s="51">
        <f t="shared" si="1810"/>
        <v>0</v>
      </c>
      <c r="AC1018" s="67"/>
      <c r="AD1018" s="55"/>
    </row>
    <row r="1019" spans="1:30" s="52" customFormat="1">
      <c r="A1019" s="132"/>
      <c r="B1019" s="133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67"/>
      <c r="AD1019" s="55"/>
    </row>
    <row r="1020" spans="1:30" s="52" customFormat="1">
      <c r="A1020" s="16"/>
      <c r="B1020" s="9"/>
      <c r="C1020" s="166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67"/>
      <c r="AD1020" s="55"/>
    </row>
    <row r="1021" spans="1:30" s="52" customFormat="1" ht="13.5" customHeight="1" thickBot="1">
      <c r="A1021" s="82" t="s">
        <v>330</v>
      </c>
      <c r="B1021" s="127"/>
      <c r="C1021" s="159"/>
      <c r="D1021" s="127"/>
      <c r="E1021" s="1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67"/>
      <c r="AD1021" s="55"/>
    </row>
    <row r="1022" spans="1:30" s="52" customFormat="1" ht="13.5" customHeight="1" thickBot="1">
      <c r="A1022" s="113" t="s">
        <v>1</v>
      </c>
      <c r="B1022" s="114" t="s">
        <v>2</v>
      </c>
      <c r="C1022" s="160" t="s">
        <v>3</v>
      </c>
      <c r="D1022" s="222" t="s">
        <v>4</v>
      </c>
      <c r="E1022" s="223"/>
      <c r="F1022" s="223"/>
      <c r="G1022" s="223"/>
      <c r="H1022" s="223"/>
      <c r="I1022" s="223"/>
      <c r="J1022" s="223"/>
      <c r="K1022" s="223"/>
      <c r="L1022" s="223"/>
      <c r="M1022" s="223"/>
      <c r="N1022" s="223"/>
      <c r="O1022" s="223"/>
      <c r="P1022" s="223"/>
      <c r="Q1022" s="223"/>
      <c r="R1022" s="223"/>
      <c r="S1022" s="223"/>
      <c r="T1022" s="223"/>
      <c r="U1022" s="223"/>
      <c r="V1022" s="223"/>
      <c r="W1022" s="223"/>
      <c r="X1022" s="223"/>
      <c r="Y1022" s="223"/>
      <c r="Z1022" s="123"/>
      <c r="AA1022" s="123"/>
      <c r="AB1022" s="123"/>
      <c r="AC1022" s="67"/>
      <c r="AD1022" s="55"/>
    </row>
    <row r="1023" spans="1:30" s="52" customFormat="1">
      <c r="A1023" s="115" t="s">
        <v>5</v>
      </c>
      <c r="B1023" s="116" t="s">
        <v>6</v>
      </c>
      <c r="C1023" s="161" t="s">
        <v>6</v>
      </c>
      <c r="D1023" s="117"/>
      <c r="E1023" s="118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9"/>
      <c r="Z1023" s="116" t="s">
        <v>7</v>
      </c>
      <c r="AA1023" s="116"/>
      <c r="AB1023" s="116"/>
      <c r="AC1023" s="67"/>
      <c r="AD1023" s="55"/>
    </row>
    <row r="1024" spans="1:30" s="52" customFormat="1">
      <c r="A1024" s="115" t="s">
        <v>8</v>
      </c>
      <c r="B1024" s="116" t="s">
        <v>9</v>
      </c>
      <c r="C1024" s="161" t="s">
        <v>9</v>
      </c>
      <c r="D1024" s="120" t="s">
        <v>10</v>
      </c>
      <c r="E1024" s="116" t="s">
        <v>11</v>
      </c>
      <c r="F1024" s="116" t="s">
        <v>12</v>
      </c>
      <c r="G1024" s="116" t="s">
        <v>13</v>
      </c>
      <c r="H1024" s="116" t="s">
        <v>14</v>
      </c>
      <c r="I1024" s="116" t="s">
        <v>15</v>
      </c>
      <c r="J1024" s="116" t="s">
        <v>16</v>
      </c>
      <c r="K1024" s="116" t="s">
        <v>17</v>
      </c>
      <c r="L1024" s="116" t="s">
        <v>18</v>
      </c>
      <c r="M1024" s="116" t="s">
        <v>19</v>
      </c>
      <c r="N1024" s="116" t="s">
        <v>20</v>
      </c>
      <c r="O1024" s="116" t="s">
        <v>175</v>
      </c>
      <c r="P1024" s="116" t="s">
        <v>21</v>
      </c>
      <c r="Q1024" s="116" t="s">
        <v>22</v>
      </c>
      <c r="R1024" s="116" t="s">
        <v>23</v>
      </c>
      <c r="S1024" s="116" t="s">
        <v>24</v>
      </c>
      <c r="T1024" s="116" t="s">
        <v>25</v>
      </c>
      <c r="U1024" s="116" t="s">
        <v>26</v>
      </c>
      <c r="V1024" s="116" t="s">
        <v>27</v>
      </c>
      <c r="W1024" s="116" t="s">
        <v>28</v>
      </c>
      <c r="X1024" s="116" t="s">
        <v>29</v>
      </c>
      <c r="Y1024" s="116" t="s">
        <v>30</v>
      </c>
      <c r="Z1024" s="116" t="s">
        <v>31</v>
      </c>
      <c r="AA1024" s="116" t="s">
        <v>493</v>
      </c>
      <c r="AB1024" s="116" t="s">
        <v>476</v>
      </c>
      <c r="AC1024" s="67"/>
      <c r="AD1024" s="55"/>
    </row>
    <row r="1025" spans="1:30" s="52" customFormat="1">
      <c r="A1025" s="115"/>
      <c r="B1025" s="116"/>
      <c r="C1025" s="161" t="s">
        <v>635</v>
      </c>
      <c r="D1025" s="117"/>
      <c r="E1025" s="118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67"/>
      <c r="AD1025" s="55"/>
    </row>
    <row r="1026" spans="1:30" s="52" customFormat="1">
      <c r="A1026" s="177" t="s">
        <v>331</v>
      </c>
      <c r="B1026" s="75">
        <v>1640633.4949356029</v>
      </c>
      <c r="C1026" s="165">
        <f>ROUND(B1026/12,2)</f>
        <v>136719.46</v>
      </c>
      <c r="D1026" s="149">
        <v>6.7100000000000007E-2</v>
      </c>
      <c r="E1026" s="37"/>
      <c r="F1026" s="40">
        <v>3.9699999999999999E-2</v>
      </c>
      <c r="G1026" s="40"/>
      <c r="H1026" s="149"/>
      <c r="I1026" s="149"/>
      <c r="J1026" s="149"/>
      <c r="K1026" s="149"/>
      <c r="L1026" s="40"/>
      <c r="M1026" s="149">
        <v>9.0999999999999998E-2</v>
      </c>
      <c r="N1026" s="149"/>
      <c r="O1026" s="149"/>
      <c r="P1026" s="149"/>
      <c r="Q1026" s="149">
        <v>0.16850000000000001</v>
      </c>
      <c r="R1026" s="149">
        <v>0.1053</v>
      </c>
      <c r="S1026" s="149">
        <v>1.6899999999999998E-2</v>
      </c>
      <c r="T1026" s="149">
        <v>0.19</v>
      </c>
      <c r="U1026" s="149"/>
      <c r="V1026" s="149"/>
      <c r="W1026" s="149">
        <v>8.5000000000000006E-2</v>
      </c>
      <c r="X1026" s="149">
        <v>0.22670000000000001</v>
      </c>
      <c r="Y1026" s="149">
        <v>3.3999999999999998E-3</v>
      </c>
      <c r="Z1026" s="149">
        <v>6.4000000000000003E-3</v>
      </c>
      <c r="AA1026" s="149">
        <v>0</v>
      </c>
      <c r="AB1026" s="149">
        <v>0</v>
      </c>
      <c r="AC1026" s="67"/>
      <c r="AD1026" s="55"/>
    </row>
    <row r="1027" spans="1:30" s="52" customFormat="1">
      <c r="A1027" s="105"/>
      <c r="B1027" s="83"/>
      <c r="C1027" s="165"/>
      <c r="D1027" s="30">
        <f>$C1026*D1026</f>
        <v>9173.875766000001</v>
      </c>
      <c r="E1027" s="30">
        <f t="shared" ref="E1027" si="1811">$C1026*E1026</f>
        <v>0</v>
      </c>
      <c r="F1027" s="30">
        <f t="shared" ref="F1027" si="1812">$C1026*F1026</f>
        <v>5427.7625619999999</v>
      </c>
      <c r="G1027" s="30">
        <f t="shared" ref="G1027:AB1027" si="1813">$C1026*G1026</f>
        <v>0</v>
      </c>
      <c r="H1027" s="30">
        <f t="shared" si="1813"/>
        <v>0</v>
      </c>
      <c r="I1027" s="30">
        <f t="shared" si="1813"/>
        <v>0</v>
      </c>
      <c r="J1027" s="30">
        <f t="shared" si="1813"/>
        <v>0</v>
      </c>
      <c r="K1027" s="30">
        <f t="shared" si="1813"/>
        <v>0</v>
      </c>
      <c r="L1027" s="30">
        <f t="shared" si="1813"/>
        <v>0</v>
      </c>
      <c r="M1027" s="30">
        <f t="shared" si="1813"/>
        <v>12441.470859999999</v>
      </c>
      <c r="N1027" s="30">
        <f t="shared" si="1813"/>
        <v>0</v>
      </c>
      <c r="O1027" s="30">
        <f t="shared" si="1813"/>
        <v>0</v>
      </c>
      <c r="P1027" s="30">
        <f t="shared" si="1813"/>
        <v>0</v>
      </c>
      <c r="Q1027" s="30">
        <f t="shared" si="1813"/>
        <v>23037.229009999999</v>
      </c>
      <c r="R1027" s="30">
        <f t="shared" si="1813"/>
        <v>14396.559138000001</v>
      </c>
      <c r="S1027" s="30">
        <f t="shared" si="1813"/>
        <v>2310.5588739999998</v>
      </c>
      <c r="T1027" s="30">
        <f t="shared" si="1813"/>
        <v>25976.697399999997</v>
      </c>
      <c r="U1027" s="30">
        <f t="shared" si="1813"/>
        <v>0</v>
      </c>
      <c r="V1027" s="30">
        <f t="shared" si="1813"/>
        <v>0</v>
      </c>
      <c r="W1027" s="30">
        <f t="shared" si="1813"/>
        <v>11621.1541</v>
      </c>
      <c r="X1027" s="30">
        <f t="shared" si="1813"/>
        <v>30994.301582</v>
      </c>
      <c r="Y1027" s="30">
        <f t="shared" si="1813"/>
        <v>464.84616399999993</v>
      </c>
      <c r="Z1027" s="30">
        <f t="shared" si="1813"/>
        <v>875.00454400000001</v>
      </c>
      <c r="AA1027" s="30">
        <f t="shared" si="1813"/>
        <v>0</v>
      </c>
      <c r="AB1027" s="30">
        <f t="shared" si="1813"/>
        <v>0</v>
      </c>
      <c r="AC1027" s="67"/>
      <c r="AD1027" s="55"/>
    </row>
    <row r="1028" spans="1:30" s="52" customFormat="1">
      <c r="A1028" s="96" t="s">
        <v>332</v>
      </c>
      <c r="B1028" s="75">
        <f>447281.532352695/2</f>
        <v>223640.7661763475</v>
      </c>
      <c r="C1028" s="165">
        <f t="shared" ref="C1028:C1084" si="1814">ROUND(B1028/12,2)</f>
        <v>18636.73</v>
      </c>
      <c r="D1028" s="38">
        <v>1.6500000000000001E-2</v>
      </c>
      <c r="E1028" s="38">
        <v>0.1368</v>
      </c>
      <c r="F1028" s="38">
        <v>5.7599999999999998E-2</v>
      </c>
      <c r="G1028" s="38">
        <v>8.0399999999999999E-2</v>
      </c>
      <c r="H1028" s="38">
        <v>4.1099999999999998E-2</v>
      </c>
      <c r="I1028" s="38">
        <v>0.13389999999999999</v>
      </c>
      <c r="J1028" s="38">
        <v>2.12E-2</v>
      </c>
      <c r="K1028" s="38">
        <v>3.2500000000000001E-2</v>
      </c>
      <c r="L1028" s="38">
        <v>1.7100000000000001E-2</v>
      </c>
      <c r="M1028" s="38">
        <v>2.5999999999999999E-2</v>
      </c>
      <c r="N1028" s="38">
        <v>0.13320000000000001</v>
      </c>
      <c r="O1028" s="38">
        <v>1.89E-2</v>
      </c>
      <c r="P1028" s="38">
        <v>0</v>
      </c>
      <c r="Q1028" s="38">
        <v>3.8600000000000002E-2</v>
      </c>
      <c r="R1028" s="38">
        <v>1.9E-2</v>
      </c>
      <c r="S1028" s="38">
        <v>4.1999999999999997E-3</v>
      </c>
      <c r="T1028" s="38">
        <v>5.3999999999999999E-2</v>
      </c>
      <c r="U1028" s="38">
        <v>1.78E-2</v>
      </c>
      <c r="V1028" s="38">
        <v>3.6700000000000003E-2</v>
      </c>
      <c r="W1028" s="38">
        <v>4.7199999999999999E-2</v>
      </c>
      <c r="X1028" s="38">
        <v>6.3899999999999998E-2</v>
      </c>
      <c r="Y1028" s="38">
        <v>2.5999999999999999E-3</v>
      </c>
      <c r="Z1028" s="5">
        <v>0</v>
      </c>
      <c r="AA1028" s="5">
        <v>8.0000000000000004E-4</v>
      </c>
      <c r="AB1028" s="5">
        <v>0</v>
      </c>
      <c r="AC1028" s="67"/>
      <c r="AD1028" s="55"/>
    </row>
    <row r="1029" spans="1:30" s="52" customFormat="1">
      <c r="A1029" s="97"/>
      <c r="B1029" s="84"/>
      <c r="C1029" s="165"/>
      <c r="D1029" s="6">
        <f>$C1028*D1028</f>
        <v>307.50604500000003</v>
      </c>
      <c r="E1029" s="6">
        <f t="shared" ref="E1029" si="1815">$C1028*E1028</f>
        <v>2549.504664</v>
      </c>
      <c r="F1029" s="6">
        <f t="shared" ref="F1029" si="1816">$C1028*F1028</f>
        <v>1073.4756479999999</v>
      </c>
      <c r="G1029" s="6">
        <f t="shared" ref="G1029:AB1029" si="1817">$C1028*G1028</f>
        <v>1498.393092</v>
      </c>
      <c r="H1029" s="6">
        <f t="shared" si="1817"/>
        <v>765.96960299999989</v>
      </c>
      <c r="I1029" s="6">
        <f t="shared" si="1817"/>
        <v>2495.4581469999998</v>
      </c>
      <c r="J1029" s="6">
        <f t="shared" si="1817"/>
        <v>395.09867600000001</v>
      </c>
      <c r="K1029" s="6">
        <f t="shared" si="1817"/>
        <v>605.69372499999997</v>
      </c>
      <c r="L1029" s="6">
        <f t="shared" si="1817"/>
        <v>318.68808300000001</v>
      </c>
      <c r="M1029" s="6">
        <f t="shared" si="1817"/>
        <v>484.55497999999994</v>
      </c>
      <c r="N1029" s="6">
        <f t="shared" si="1817"/>
        <v>2482.4124360000001</v>
      </c>
      <c r="O1029" s="6">
        <f t="shared" si="1817"/>
        <v>352.23419699999999</v>
      </c>
      <c r="P1029" s="6">
        <f t="shared" si="1817"/>
        <v>0</v>
      </c>
      <c r="Q1029" s="6">
        <f t="shared" si="1817"/>
        <v>719.37777800000003</v>
      </c>
      <c r="R1029" s="6">
        <f t="shared" si="1817"/>
        <v>354.09787</v>
      </c>
      <c r="S1029" s="6">
        <f t="shared" si="1817"/>
        <v>78.274265999999997</v>
      </c>
      <c r="T1029" s="6">
        <f t="shared" si="1817"/>
        <v>1006.38342</v>
      </c>
      <c r="U1029" s="6">
        <f t="shared" si="1817"/>
        <v>331.73379399999999</v>
      </c>
      <c r="V1029" s="6">
        <f t="shared" si="1817"/>
        <v>683.9679910000001</v>
      </c>
      <c r="W1029" s="6">
        <f t="shared" si="1817"/>
        <v>879.65365599999996</v>
      </c>
      <c r="X1029" s="6">
        <f t="shared" si="1817"/>
        <v>1190.8870469999999</v>
      </c>
      <c r="Y1029" s="6">
        <f t="shared" si="1817"/>
        <v>48.455497999999999</v>
      </c>
      <c r="Z1029" s="6">
        <f t="shared" si="1817"/>
        <v>0</v>
      </c>
      <c r="AA1029" s="6">
        <f t="shared" si="1817"/>
        <v>14.909384000000001</v>
      </c>
      <c r="AB1029" s="6">
        <f t="shared" si="1817"/>
        <v>0</v>
      </c>
      <c r="AC1029" s="67"/>
      <c r="AD1029" s="55"/>
    </row>
    <row r="1030" spans="1:30" s="52" customFormat="1">
      <c r="A1030" s="96" t="s">
        <v>461</v>
      </c>
      <c r="B1030" s="75">
        <f>447281.532352695/2</f>
        <v>223640.7661763475</v>
      </c>
      <c r="C1030" s="165">
        <f t="shared" si="1814"/>
        <v>18636.73</v>
      </c>
      <c r="D1030" s="5">
        <v>4.8399999999999999E-2</v>
      </c>
      <c r="E1030" s="5"/>
      <c r="F1030" s="5"/>
      <c r="G1030" s="5"/>
      <c r="H1030" s="5">
        <v>0.23580000000000001</v>
      </c>
      <c r="I1030" s="5"/>
      <c r="J1030" s="5"/>
      <c r="K1030" s="5"/>
      <c r="L1030" s="5">
        <v>0</v>
      </c>
      <c r="M1030" s="5">
        <v>0</v>
      </c>
      <c r="N1030" s="5"/>
      <c r="O1030" s="5"/>
      <c r="P1030" s="5"/>
      <c r="Q1030" s="5">
        <v>0.15759999999999999</v>
      </c>
      <c r="R1030" s="5">
        <v>0.13450000000000001</v>
      </c>
      <c r="S1030" s="5">
        <v>1.7999999999999999E-2</v>
      </c>
      <c r="T1030" s="5">
        <v>0.17530000000000001</v>
      </c>
      <c r="U1030" s="5">
        <v>3.3099999999999997E-2</v>
      </c>
      <c r="V1030" s="5"/>
      <c r="W1030" s="5"/>
      <c r="X1030" s="5">
        <v>0.18959999999999999</v>
      </c>
      <c r="Y1030" s="5">
        <v>7.7000000000000002E-3</v>
      </c>
      <c r="Z1030" s="5"/>
      <c r="AA1030" s="5"/>
      <c r="AB1030" s="5"/>
      <c r="AC1030" s="67"/>
      <c r="AD1030" s="55"/>
    </row>
    <row r="1031" spans="1:30" s="52" customFormat="1">
      <c r="A1031" s="97"/>
      <c r="B1031" s="74"/>
      <c r="C1031" s="165"/>
      <c r="D1031" s="6">
        <f t="shared" ref="D1031" si="1818">$C1030*D1030</f>
        <v>902.01773199999991</v>
      </c>
      <c r="E1031" s="6">
        <f t="shared" ref="E1031" si="1819">$C1030*E1030</f>
        <v>0</v>
      </c>
      <c r="F1031" s="6">
        <f t="shared" ref="F1031:O1031" si="1820">$C1030*F1030</f>
        <v>0</v>
      </c>
      <c r="G1031" s="6">
        <f t="shared" si="1820"/>
        <v>0</v>
      </c>
      <c r="H1031" s="6">
        <f t="shared" si="1820"/>
        <v>4394.5409339999997</v>
      </c>
      <c r="I1031" s="6">
        <f t="shared" si="1820"/>
        <v>0</v>
      </c>
      <c r="J1031" s="6">
        <f t="shared" si="1820"/>
        <v>0</v>
      </c>
      <c r="K1031" s="6">
        <f t="shared" si="1820"/>
        <v>0</v>
      </c>
      <c r="L1031" s="6">
        <f t="shared" si="1820"/>
        <v>0</v>
      </c>
      <c r="M1031" s="6">
        <f t="shared" si="1820"/>
        <v>0</v>
      </c>
      <c r="N1031" s="6">
        <f t="shared" si="1820"/>
        <v>0</v>
      </c>
      <c r="O1031" s="6">
        <f t="shared" si="1820"/>
        <v>0</v>
      </c>
      <c r="P1031" s="6">
        <f t="shared" ref="P1031" si="1821">$C1030*P1030</f>
        <v>0</v>
      </c>
      <c r="Q1031" s="6">
        <f t="shared" ref="Q1031" si="1822">$C1030*Q1030</f>
        <v>2937.1486479999999</v>
      </c>
      <c r="R1031" s="6">
        <f t="shared" ref="R1031:AB1031" si="1823">$C1030*R1030</f>
        <v>2506.6401850000002</v>
      </c>
      <c r="S1031" s="6">
        <f t="shared" si="1823"/>
        <v>335.46113999999994</v>
      </c>
      <c r="T1031" s="6">
        <f t="shared" si="1823"/>
        <v>3267.0187690000002</v>
      </c>
      <c r="U1031" s="6">
        <f t="shared" si="1823"/>
        <v>616.87576299999989</v>
      </c>
      <c r="V1031" s="6">
        <f t="shared" si="1823"/>
        <v>0</v>
      </c>
      <c r="W1031" s="6">
        <f t="shared" si="1823"/>
        <v>0</v>
      </c>
      <c r="X1031" s="6">
        <f t="shared" si="1823"/>
        <v>3533.5240079999999</v>
      </c>
      <c r="Y1031" s="6">
        <f t="shared" si="1823"/>
        <v>143.50282100000001</v>
      </c>
      <c r="Z1031" s="6">
        <f t="shared" si="1823"/>
        <v>0</v>
      </c>
      <c r="AA1031" s="6">
        <f t="shared" si="1823"/>
        <v>0</v>
      </c>
      <c r="AB1031" s="6">
        <f t="shared" si="1823"/>
        <v>0</v>
      </c>
      <c r="AC1031" s="67"/>
      <c r="AD1031" s="55"/>
    </row>
    <row r="1032" spans="1:30" s="52" customFormat="1">
      <c r="A1032" s="96" t="s">
        <v>333</v>
      </c>
      <c r="B1032" s="75">
        <v>182219.57845408365</v>
      </c>
      <c r="C1032" s="165">
        <f t="shared" si="1814"/>
        <v>15184.96</v>
      </c>
      <c r="D1032" s="38">
        <v>8.5800000000000001E-2</v>
      </c>
      <c r="E1032" s="38"/>
      <c r="F1032" s="38">
        <v>1.6899999999999998E-2</v>
      </c>
      <c r="G1032" s="38"/>
      <c r="H1032" s="38"/>
      <c r="I1032" s="38"/>
      <c r="J1032" s="38"/>
      <c r="K1032" s="38"/>
      <c r="L1032" s="38"/>
      <c r="M1032" s="38">
        <v>0.12239999999999999</v>
      </c>
      <c r="N1032" s="38"/>
      <c r="O1032" s="38"/>
      <c r="P1032" s="38"/>
      <c r="Q1032" s="38">
        <v>0.18160000000000001</v>
      </c>
      <c r="R1032" s="38">
        <v>1.55E-2</v>
      </c>
      <c r="S1032" s="38">
        <v>1.77E-2</v>
      </c>
      <c r="T1032" s="38">
        <v>0.21779999999999999</v>
      </c>
      <c r="U1032" s="38"/>
      <c r="V1032" s="38"/>
      <c r="W1032" s="38">
        <v>6.4000000000000001E-2</v>
      </c>
      <c r="X1032" s="38">
        <v>0.26129999999999998</v>
      </c>
      <c r="Y1032" s="38">
        <v>9.7000000000000003E-3</v>
      </c>
      <c r="Z1032" s="40">
        <v>7.3000000000000001E-3</v>
      </c>
      <c r="AA1032" s="40">
        <v>0</v>
      </c>
      <c r="AB1032" s="40">
        <v>0</v>
      </c>
      <c r="AC1032" s="67"/>
      <c r="AD1032" s="55"/>
    </row>
    <row r="1033" spans="1:30" s="52" customFormat="1">
      <c r="A1033" s="97"/>
      <c r="B1033" s="84"/>
      <c r="C1033" s="165"/>
      <c r="D1033" s="39">
        <f>$C1032*D1032</f>
        <v>1302.8695679999998</v>
      </c>
      <c r="E1033" s="39">
        <f t="shared" ref="E1033" si="1824">$C1032*E1032</f>
        <v>0</v>
      </c>
      <c r="F1033" s="39">
        <f t="shared" ref="F1033" si="1825">$C1032*F1032</f>
        <v>256.62582399999997</v>
      </c>
      <c r="G1033" s="39">
        <f t="shared" ref="G1033:AB1033" si="1826">$C1032*G1032</f>
        <v>0</v>
      </c>
      <c r="H1033" s="39">
        <f t="shared" si="1826"/>
        <v>0</v>
      </c>
      <c r="I1033" s="39">
        <f t="shared" si="1826"/>
        <v>0</v>
      </c>
      <c r="J1033" s="39">
        <f t="shared" si="1826"/>
        <v>0</v>
      </c>
      <c r="K1033" s="39">
        <f t="shared" si="1826"/>
        <v>0</v>
      </c>
      <c r="L1033" s="39">
        <f t="shared" si="1826"/>
        <v>0</v>
      </c>
      <c r="M1033" s="39">
        <f t="shared" si="1826"/>
        <v>1858.6391039999999</v>
      </c>
      <c r="N1033" s="39">
        <f t="shared" si="1826"/>
        <v>0</v>
      </c>
      <c r="O1033" s="39">
        <f t="shared" si="1826"/>
        <v>0</v>
      </c>
      <c r="P1033" s="39">
        <f t="shared" si="1826"/>
        <v>0</v>
      </c>
      <c r="Q1033" s="39">
        <f t="shared" si="1826"/>
        <v>2757.5887360000002</v>
      </c>
      <c r="R1033" s="39">
        <f t="shared" si="1826"/>
        <v>235.36687999999998</v>
      </c>
      <c r="S1033" s="39">
        <f t="shared" si="1826"/>
        <v>268.77379200000001</v>
      </c>
      <c r="T1033" s="39">
        <f t="shared" si="1826"/>
        <v>3307.2842879999998</v>
      </c>
      <c r="U1033" s="39">
        <f t="shared" si="1826"/>
        <v>0</v>
      </c>
      <c r="V1033" s="39">
        <f t="shared" si="1826"/>
        <v>0</v>
      </c>
      <c r="W1033" s="39">
        <f t="shared" si="1826"/>
        <v>971.83744000000002</v>
      </c>
      <c r="X1033" s="39">
        <f t="shared" si="1826"/>
        <v>3967.8300479999994</v>
      </c>
      <c r="Y1033" s="39">
        <f t="shared" si="1826"/>
        <v>147.29411199999998</v>
      </c>
      <c r="Z1033" s="39">
        <f t="shared" si="1826"/>
        <v>110.85020799999999</v>
      </c>
      <c r="AA1033" s="39">
        <f t="shared" si="1826"/>
        <v>0</v>
      </c>
      <c r="AB1033" s="39">
        <f t="shared" si="1826"/>
        <v>0</v>
      </c>
      <c r="AC1033" s="67"/>
      <c r="AD1033" s="55"/>
    </row>
    <row r="1034" spans="1:30" s="52" customFormat="1">
      <c r="A1034" s="96" t="s">
        <v>334</v>
      </c>
      <c r="B1034" s="75">
        <v>149091.21305489464</v>
      </c>
      <c r="C1034" s="165">
        <f t="shared" si="1814"/>
        <v>12424.27</v>
      </c>
      <c r="D1034" s="38">
        <v>8.5800000000000001E-2</v>
      </c>
      <c r="E1034" s="38"/>
      <c r="F1034" s="38">
        <v>1.6899999999999998E-2</v>
      </c>
      <c r="G1034" s="38"/>
      <c r="H1034" s="38"/>
      <c r="I1034" s="38"/>
      <c r="J1034" s="38"/>
      <c r="K1034" s="38"/>
      <c r="L1034" s="38"/>
      <c r="M1034" s="38">
        <v>0.12239999999999999</v>
      </c>
      <c r="N1034" s="38"/>
      <c r="O1034" s="38"/>
      <c r="P1034" s="38"/>
      <c r="Q1034" s="38">
        <v>0.18160000000000001</v>
      </c>
      <c r="R1034" s="38">
        <v>1.55E-2</v>
      </c>
      <c r="S1034" s="38">
        <v>1.77E-2</v>
      </c>
      <c r="T1034" s="38">
        <v>0.21779999999999999</v>
      </c>
      <c r="U1034" s="38"/>
      <c r="V1034" s="38"/>
      <c r="W1034" s="38">
        <v>6.4000000000000001E-2</v>
      </c>
      <c r="X1034" s="38">
        <v>0.26129999999999998</v>
      </c>
      <c r="Y1034" s="38">
        <v>9.7000000000000003E-3</v>
      </c>
      <c r="Z1034" s="40">
        <v>7.3000000000000001E-3</v>
      </c>
      <c r="AA1034" s="40">
        <v>0</v>
      </c>
      <c r="AB1034" s="40">
        <v>0</v>
      </c>
      <c r="AC1034" s="67"/>
      <c r="AD1034" s="55"/>
    </row>
    <row r="1035" spans="1:30" s="52" customFormat="1">
      <c r="A1035" s="97"/>
      <c r="B1035" s="84"/>
      <c r="C1035" s="165"/>
      <c r="D1035" s="39">
        <f>$C1034*D1034</f>
        <v>1066.0023660000002</v>
      </c>
      <c r="E1035" s="39">
        <f t="shared" ref="E1035" si="1827">$C1034*E1034</f>
        <v>0</v>
      </c>
      <c r="F1035" s="39">
        <f t="shared" ref="F1035" si="1828">$C1034*F1034</f>
        <v>209.97016299999999</v>
      </c>
      <c r="G1035" s="39">
        <f t="shared" ref="G1035:AB1035" si="1829">$C1034*G1034</f>
        <v>0</v>
      </c>
      <c r="H1035" s="39">
        <f t="shared" si="1829"/>
        <v>0</v>
      </c>
      <c r="I1035" s="39">
        <f t="shared" si="1829"/>
        <v>0</v>
      </c>
      <c r="J1035" s="39">
        <f t="shared" si="1829"/>
        <v>0</v>
      </c>
      <c r="K1035" s="39">
        <f t="shared" si="1829"/>
        <v>0</v>
      </c>
      <c r="L1035" s="39">
        <f t="shared" si="1829"/>
        <v>0</v>
      </c>
      <c r="M1035" s="39">
        <f t="shared" si="1829"/>
        <v>1520.730648</v>
      </c>
      <c r="N1035" s="39">
        <f t="shared" si="1829"/>
        <v>0</v>
      </c>
      <c r="O1035" s="39">
        <f t="shared" si="1829"/>
        <v>0</v>
      </c>
      <c r="P1035" s="39">
        <f t="shared" si="1829"/>
        <v>0</v>
      </c>
      <c r="Q1035" s="39">
        <f t="shared" si="1829"/>
        <v>2256.2474320000001</v>
      </c>
      <c r="R1035" s="39">
        <f t="shared" si="1829"/>
        <v>192.57618500000001</v>
      </c>
      <c r="S1035" s="39">
        <f t="shared" si="1829"/>
        <v>219.90957900000001</v>
      </c>
      <c r="T1035" s="39">
        <f t="shared" si="1829"/>
        <v>2706.0060060000001</v>
      </c>
      <c r="U1035" s="39">
        <f t="shared" si="1829"/>
        <v>0</v>
      </c>
      <c r="V1035" s="39">
        <f t="shared" si="1829"/>
        <v>0</v>
      </c>
      <c r="W1035" s="39">
        <f t="shared" si="1829"/>
        <v>795.15328</v>
      </c>
      <c r="X1035" s="39">
        <f t="shared" si="1829"/>
        <v>3246.4617509999998</v>
      </c>
      <c r="Y1035" s="39">
        <f t="shared" si="1829"/>
        <v>120.51541900000001</v>
      </c>
      <c r="Z1035" s="39">
        <f t="shared" si="1829"/>
        <v>90.697170999999997</v>
      </c>
      <c r="AA1035" s="39">
        <f t="shared" si="1829"/>
        <v>0</v>
      </c>
      <c r="AB1035" s="39">
        <f t="shared" si="1829"/>
        <v>0</v>
      </c>
      <c r="AC1035" s="67"/>
      <c r="AD1035" s="55"/>
    </row>
    <row r="1036" spans="1:30" s="52" customFormat="1">
      <c r="A1036" s="96" t="s">
        <v>335</v>
      </c>
      <c r="B1036" s="75">
        <v>129662.85061480277</v>
      </c>
      <c r="C1036" s="165">
        <f t="shared" si="1814"/>
        <v>10805.24</v>
      </c>
      <c r="D1036" s="38">
        <v>8.5800000000000001E-2</v>
      </c>
      <c r="E1036" s="38"/>
      <c r="F1036" s="38">
        <v>1.6899999999999998E-2</v>
      </c>
      <c r="G1036" s="38"/>
      <c r="H1036" s="38"/>
      <c r="I1036" s="38"/>
      <c r="J1036" s="38"/>
      <c r="K1036" s="38"/>
      <c r="L1036" s="38"/>
      <c r="M1036" s="38">
        <v>0.12239999999999999</v>
      </c>
      <c r="N1036" s="38"/>
      <c r="O1036" s="38"/>
      <c r="P1036" s="38"/>
      <c r="Q1036" s="38">
        <v>0.18160000000000001</v>
      </c>
      <c r="R1036" s="38">
        <v>1.55E-2</v>
      </c>
      <c r="S1036" s="38">
        <v>1.77E-2</v>
      </c>
      <c r="T1036" s="38">
        <v>0.21779999999999999</v>
      </c>
      <c r="U1036" s="38"/>
      <c r="V1036" s="38"/>
      <c r="W1036" s="38">
        <v>6.4000000000000001E-2</v>
      </c>
      <c r="X1036" s="38">
        <v>0.26129999999999998</v>
      </c>
      <c r="Y1036" s="38">
        <v>9.7000000000000003E-3</v>
      </c>
      <c r="Z1036" s="40">
        <v>7.3000000000000001E-3</v>
      </c>
      <c r="AA1036" s="40">
        <v>0</v>
      </c>
      <c r="AB1036" s="40">
        <v>0</v>
      </c>
      <c r="AC1036" s="67"/>
      <c r="AD1036" s="55"/>
    </row>
    <row r="1037" spans="1:30" s="52" customFormat="1">
      <c r="A1037" s="97"/>
      <c r="B1037" s="84"/>
      <c r="C1037" s="165"/>
      <c r="D1037" s="39">
        <f>$C1036*D1036</f>
        <v>927.08959200000004</v>
      </c>
      <c r="E1037" s="39">
        <f t="shared" ref="E1037" si="1830">$C1036*E1036</f>
        <v>0</v>
      </c>
      <c r="F1037" s="39">
        <f t="shared" ref="F1037" si="1831">$C1036*F1036</f>
        <v>182.60855599999996</v>
      </c>
      <c r="G1037" s="39">
        <f t="shared" ref="G1037:AB1037" si="1832">$C1036*G1036</f>
        <v>0</v>
      </c>
      <c r="H1037" s="39">
        <f t="shared" si="1832"/>
        <v>0</v>
      </c>
      <c r="I1037" s="39">
        <f t="shared" si="1832"/>
        <v>0</v>
      </c>
      <c r="J1037" s="39">
        <f t="shared" si="1832"/>
        <v>0</v>
      </c>
      <c r="K1037" s="39">
        <f t="shared" si="1832"/>
        <v>0</v>
      </c>
      <c r="L1037" s="39">
        <f t="shared" si="1832"/>
        <v>0</v>
      </c>
      <c r="M1037" s="39">
        <f t="shared" si="1832"/>
        <v>1322.5613759999999</v>
      </c>
      <c r="N1037" s="39">
        <f t="shared" si="1832"/>
        <v>0</v>
      </c>
      <c r="O1037" s="39">
        <f t="shared" si="1832"/>
        <v>0</v>
      </c>
      <c r="P1037" s="39">
        <f t="shared" si="1832"/>
        <v>0</v>
      </c>
      <c r="Q1037" s="39">
        <f t="shared" si="1832"/>
        <v>1962.2315840000001</v>
      </c>
      <c r="R1037" s="39">
        <f t="shared" si="1832"/>
        <v>167.48122000000001</v>
      </c>
      <c r="S1037" s="39">
        <f t="shared" si="1832"/>
        <v>191.252748</v>
      </c>
      <c r="T1037" s="39">
        <f t="shared" si="1832"/>
        <v>2353.3812720000001</v>
      </c>
      <c r="U1037" s="39">
        <f t="shared" si="1832"/>
        <v>0</v>
      </c>
      <c r="V1037" s="39">
        <f t="shared" si="1832"/>
        <v>0</v>
      </c>
      <c r="W1037" s="39">
        <f t="shared" si="1832"/>
        <v>691.53535999999997</v>
      </c>
      <c r="X1037" s="39">
        <f t="shared" si="1832"/>
        <v>2823.4092119999996</v>
      </c>
      <c r="Y1037" s="39">
        <f t="shared" si="1832"/>
        <v>104.810828</v>
      </c>
      <c r="Z1037" s="39">
        <f t="shared" si="1832"/>
        <v>78.878252000000003</v>
      </c>
      <c r="AA1037" s="39">
        <f t="shared" si="1832"/>
        <v>0</v>
      </c>
      <c r="AB1037" s="39">
        <f t="shared" si="1832"/>
        <v>0</v>
      </c>
      <c r="AC1037" s="67"/>
      <c r="AD1037" s="55"/>
    </row>
    <row r="1038" spans="1:30" s="52" customFormat="1">
      <c r="A1038" s="96" t="s">
        <v>336</v>
      </c>
      <c r="B1038" s="75">
        <v>305428.34621091827</v>
      </c>
      <c r="C1038" s="165">
        <f t="shared" si="1814"/>
        <v>25452.36</v>
      </c>
      <c r="D1038" s="38">
        <v>8.5800000000000001E-2</v>
      </c>
      <c r="E1038" s="38"/>
      <c r="F1038" s="38">
        <v>1.6899999999999998E-2</v>
      </c>
      <c r="G1038" s="38"/>
      <c r="H1038" s="38"/>
      <c r="I1038" s="38"/>
      <c r="J1038" s="38"/>
      <c r="K1038" s="38"/>
      <c r="L1038" s="38"/>
      <c r="M1038" s="38">
        <v>0.12239999999999999</v>
      </c>
      <c r="N1038" s="38"/>
      <c r="O1038" s="38"/>
      <c r="P1038" s="38"/>
      <c r="Q1038" s="38">
        <v>0.18160000000000001</v>
      </c>
      <c r="R1038" s="38">
        <v>1.55E-2</v>
      </c>
      <c r="S1038" s="38">
        <v>1.77E-2</v>
      </c>
      <c r="T1038" s="38">
        <v>0.21779999999999999</v>
      </c>
      <c r="U1038" s="38"/>
      <c r="V1038" s="38"/>
      <c r="W1038" s="38">
        <v>6.4000000000000001E-2</v>
      </c>
      <c r="X1038" s="38">
        <v>0.26129999999999998</v>
      </c>
      <c r="Y1038" s="38">
        <v>9.7000000000000003E-3</v>
      </c>
      <c r="Z1038" s="40">
        <v>7.3000000000000001E-3</v>
      </c>
      <c r="AA1038" s="40">
        <v>0</v>
      </c>
      <c r="AB1038" s="40">
        <v>0</v>
      </c>
      <c r="AC1038" s="67"/>
      <c r="AD1038" s="55"/>
    </row>
    <row r="1039" spans="1:30" s="52" customFormat="1">
      <c r="A1039" s="97"/>
      <c r="B1039" s="84"/>
      <c r="C1039" s="165"/>
      <c r="D1039" s="39">
        <f>$C1038*D1038</f>
        <v>2183.812488</v>
      </c>
      <c r="E1039" s="39">
        <f t="shared" ref="E1039" si="1833">$C1038*E1038</f>
        <v>0</v>
      </c>
      <c r="F1039" s="39">
        <f t="shared" ref="F1039" si="1834">$C1038*F1038</f>
        <v>430.14488399999999</v>
      </c>
      <c r="G1039" s="39">
        <f t="shared" ref="G1039:AB1039" si="1835">$C1038*G1038</f>
        <v>0</v>
      </c>
      <c r="H1039" s="39">
        <f t="shared" si="1835"/>
        <v>0</v>
      </c>
      <c r="I1039" s="39">
        <f t="shared" si="1835"/>
        <v>0</v>
      </c>
      <c r="J1039" s="39">
        <f t="shared" si="1835"/>
        <v>0</v>
      </c>
      <c r="K1039" s="39">
        <f t="shared" si="1835"/>
        <v>0</v>
      </c>
      <c r="L1039" s="39">
        <f t="shared" si="1835"/>
        <v>0</v>
      </c>
      <c r="M1039" s="39">
        <f t="shared" si="1835"/>
        <v>3115.368864</v>
      </c>
      <c r="N1039" s="39">
        <f t="shared" si="1835"/>
        <v>0</v>
      </c>
      <c r="O1039" s="39">
        <f t="shared" si="1835"/>
        <v>0</v>
      </c>
      <c r="P1039" s="39">
        <f t="shared" si="1835"/>
        <v>0</v>
      </c>
      <c r="Q1039" s="39">
        <f t="shared" si="1835"/>
        <v>4622.1485760000005</v>
      </c>
      <c r="R1039" s="39">
        <f t="shared" si="1835"/>
        <v>394.51157999999998</v>
      </c>
      <c r="S1039" s="39">
        <f t="shared" si="1835"/>
        <v>450.50677200000001</v>
      </c>
      <c r="T1039" s="39">
        <f t="shared" si="1835"/>
        <v>5543.5240080000003</v>
      </c>
      <c r="U1039" s="39">
        <f t="shared" si="1835"/>
        <v>0</v>
      </c>
      <c r="V1039" s="39">
        <f t="shared" si="1835"/>
        <v>0</v>
      </c>
      <c r="W1039" s="39">
        <f t="shared" si="1835"/>
        <v>1628.9510400000001</v>
      </c>
      <c r="X1039" s="39">
        <f t="shared" si="1835"/>
        <v>6650.7016679999997</v>
      </c>
      <c r="Y1039" s="39">
        <f t="shared" si="1835"/>
        <v>246.88789200000002</v>
      </c>
      <c r="Z1039" s="39">
        <f t="shared" si="1835"/>
        <v>185.80222800000001</v>
      </c>
      <c r="AA1039" s="39">
        <f t="shared" si="1835"/>
        <v>0</v>
      </c>
      <c r="AB1039" s="39">
        <f t="shared" si="1835"/>
        <v>0</v>
      </c>
      <c r="AC1039" s="67"/>
      <c r="AD1039" s="55"/>
    </row>
    <row r="1040" spans="1:30" s="52" customFormat="1">
      <c r="A1040" s="96" t="s">
        <v>337</v>
      </c>
      <c r="B1040" s="75">
        <v>1607879.2434089107</v>
      </c>
      <c r="C1040" s="165">
        <f t="shared" si="1814"/>
        <v>133989.94</v>
      </c>
      <c r="D1040" s="38"/>
      <c r="E1040" s="38"/>
      <c r="F1040" s="38">
        <v>0.1009</v>
      </c>
      <c r="G1040" s="38"/>
      <c r="H1040" s="38"/>
      <c r="I1040" s="38"/>
      <c r="J1040" s="38"/>
      <c r="K1040" s="38"/>
      <c r="L1040" s="38"/>
      <c r="M1040" s="38"/>
      <c r="N1040" s="38"/>
      <c r="O1040" s="38"/>
      <c r="P1040" s="38">
        <v>4.8999999999999998E-3</v>
      </c>
      <c r="Q1040" s="38">
        <v>5.1400000000000001E-2</v>
      </c>
      <c r="R1040" s="38"/>
      <c r="S1040" s="38">
        <v>5.4000000000000003E-3</v>
      </c>
      <c r="T1040" s="38"/>
      <c r="U1040" s="38">
        <v>0.70709999999999995</v>
      </c>
      <c r="V1040" s="38"/>
      <c r="W1040" s="38"/>
      <c r="X1040" s="38">
        <v>0.121</v>
      </c>
      <c r="Y1040" s="38">
        <v>4.7999999999999996E-3</v>
      </c>
      <c r="Z1040" s="40">
        <v>4.4999999999999997E-3</v>
      </c>
      <c r="AA1040" s="40">
        <v>0</v>
      </c>
      <c r="AB1040" s="40">
        <v>0</v>
      </c>
      <c r="AC1040" s="67"/>
      <c r="AD1040" s="55"/>
    </row>
    <row r="1041" spans="1:30" s="52" customFormat="1">
      <c r="A1041" s="97"/>
      <c r="B1041" s="84"/>
      <c r="C1041" s="165"/>
      <c r="D1041" s="39">
        <f>$C1040*D1040</f>
        <v>0</v>
      </c>
      <c r="E1041" s="39">
        <f t="shared" ref="E1041" si="1836">$C1040*E1040</f>
        <v>0</v>
      </c>
      <c r="F1041" s="39">
        <f t="shared" ref="F1041" si="1837">$C1040*F1040</f>
        <v>13519.584946000001</v>
      </c>
      <c r="G1041" s="39">
        <f t="shared" ref="G1041:AB1041" si="1838">$C1040*G1040</f>
        <v>0</v>
      </c>
      <c r="H1041" s="39">
        <f t="shared" si="1838"/>
        <v>0</v>
      </c>
      <c r="I1041" s="39">
        <f t="shared" si="1838"/>
        <v>0</v>
      </c>
      <c r="J1041" s="39">
        <f t="shared" si="1838"/>
        <v>0</v>
      </c>
      <c r="K1041" s="39">
        <f t="shared" si="1838"/>
        <v>0</v>
      </c>
      <c r="L1041" s="39">
        <f t="shared" si="1838"/>
        <v>0</v>
      </c>
      <c r="M1041" s="39">
        <f t="shared" si="1838"/>
        <v>0</v>
      </c>
      <c r="N1041" s="39">
        <f t="shared" si="1838"/>
        <v>0</v>
      </c>
      <c r="O1041" s="39">
        <f t="shared" si="1838"/>
        <v>0</v>
      </c>
      <c r="P1041" s="39">
        <f t="shared" si="1838"/>
        <v>656.55070599999999</v>
      </c>
      <c r="Q1041" s="39">
        <f t="shared" si="1838"/>
        <v>6887.0829160000003</v>
      </c>
      <c r="R1041" s="39">
        <f t="shared" si="1838"/>
        <v>0</v>
      </c>
      <c r="S1041" s="39">
        <f t="shared" si="1838"/>
        <v>723.54567600000007</v>
      </c>
      <c r="T1041" s="39">
        <f t="shared" si="1838"/>
        <v>0</v>
      </c>
      <c r="U1041" s="39">
        <f t="shared" si="1838"/>
        <v>94744.286573999998</v>
      </c>
      <c r="V1041" s="39">
        <f t="shared" si="1838"/>
        <v>0</v>
      </c>
      <c r="W1041" s="39">
        <f t="shared" si="1838"/>
        <v>0</v>
      </c>
      <c r="X1041" s="39">
        <f t="shared" si="1838"/>
        <v>16212.782740000001</v>
      </c>
      <c r="Y1041" s="39">
        <f t="shared" si="1838"/>
        <v>643.15171199999997</v>
      </c>
      <c r="Z1041" s="39">
        <f t="shared" si="1838"/>
        <v>602.95472999999993</v>
      </c>
      <c r="AA1041" s="39">
        <f t="shared" si="1838"/>
        <v>0</v>
      </c>
      <c r="AB1041" s="39">
        <f t="shared" si="1838"/>
        <v>0</v>
      </c>
      <c r="AC1041" s="67"/>
      <c r="AD1041" s="55"/>
    </row>
    <row r="1042" spans="1:30" s="52" customFormat="1">
      <c r="A1042" s="96" t="s">
        <v>338</v>
      </c>
      <c r="B1042" s="75">
        <v>10110743.704232333</v>
      </c>
      <c r="C1042" s="165">
        <f t="shared" si="1814"/>
        <v>842561.98</v>
      </c>
      <c r="D1042" s="38"/>
      <c r="E1042" s="38"/>
      <c r="F1042" s="38">
        <v>0.33200000000000002</v>
      </c>
      <c r="G1042" s="38"/>
      <c r="H1042" s="38"/>
      <c r="I1042" s="38"/>
      <c r="J1042" s="38"/>
      <c r="K1042" s="38"/>
      <c r="L1042" s="38"/>
      <c r="M1042" s="38"/>
      <c r="N1042" s="38"/>
      <c r="O1042" s="38"/>
      <c r="P1042" s="38">
        <v>4.4000000000000003E-3</v>
      </c>
      <c r="Q1042" s="38">
        <v>8.6400000000000005E-2</v>
      </c>
      <c r="R1042" s="38">
        <v>5.5199999999999999E-2</v>
      </c>
      <c r="S1042" s="38">
        <v>8.6E-3</v>
      </c>
      <c r="T1042" s="38"/>
      <c r="U1042" s="38">
        <v>0.36809999999999998</v>
      </c>
      <c r="V1042" s="38"/>
      <c r="W1042" s="38"/>
      <c r="X1042" s="38">
        <v>0.13550000000000001</v>
      </c>
      <c r="Y1042" s="38">
        <v>5.4000000000000003E-3</v>
      </c>
      <c r="Z1042" s="40">
        <v>4.4000000000000003E-3</v>
      </c>
      <c r="AA1042" s="40">
        <v>0</v>
      </c>
      <c r="AB1042" s="40">
        <v>0</v>
      </c>
      <c r="AC1042" s="67"/>
      <c r="AD1042" s="55"/>
    </row>
    <row r="1043" spans="1:30" s="52" customFormat="1">
      <c r="A1043" s="97"/>
      <c r="B1043" s="84"/>
      <c r="C1043" s="165"/>
      <c r="D1043" s="39">
        <f>$C1042*D1042</f>
        <v>0</v>
      </c>
      <c r="E1043" s="39">
        <f t="shared" ref="E1043" si="1839">$C1042*E1042</f>
        <v>0</v>
      </c>
      <c r="F1043" s="39">
        <f t="shared" ref="F1043" si="1840">$C1042*F1042</f>
        <v>279730.57736</v>
      </c>
      <c r="G1043" s="39">
        <f t="shared" ref="G1043:AB1043" si="1841">$C1042*G1042</f>
        <v>0</v>
      </c>
      <c r="H1043" s="39">
        <f t="shared" si="1841"/>
        <v>0</v>
      </c>
      <c r="I1043" s="39">
        <f t="shared" si="1841"/>
        <v>0</v>
      </c>
      <c r="J1043" s="39">
        <f t="shared" si="1841"/>
        <v>0</v>
      </c>
      <c r="K1043" s="39">
        <f t="shared" si="1841"/>
        <v>0</v>
      </c>
      <c r="L1043" s="39">
        <f t="shared" si="1841"/>
        <v>0</v>
      </c>
      <c r="M1043" s="39">
        <f t="shared" si="1841"/>
        <v>0</v>
      </c>
      <c r="N1043" s="39">
        <f t="shared" si="1841"/>
        <v>0</v>
      </c>
      <c r="O1043" s="39">
        <f t="shared" si="1841"/>
        <v>0</v>
      </c>
      <c r="P1043" s="39">
        <f t="shared" si="1841"/>
        <v>3707.272712</v>
      </c>
      <c r="Q1043" s="39">
        <f t="shared" si="1841"/>
        <v>72797.355072000006</v>
      </c>
      <c r="R1043" s="39">
        <f t="shared" si="1841"/>
        <v>46509.421296</v>
      </c>
      <c r="S1043" s="39">
        <f t="shared" si="1841"/>
        <v>7246.0330279999998</v>
      </c>
      <c r="T1043" s="39">
        <f t="shared" si="1841"/>
        <v>0</v>
      </c>
      <c r="U1043" s="39">
        <f t="shared" si="1841"/>
        <v>310147.06483799999</v>
      </c>
      <c r="V1043" s="39">
        <f t="shared" si="1841"/>
        <v>0</v>
      </c>
      <c r="W1043" s="39">
        <f t="shared" si="1841"/>
        <v>0</v>
      </c>
      <c r="X1043" s="39">
        <f t="shared" si="1841"/>
        <v>114167.14829000001</v>
      </c>
      <c r="Y1043" s="39">
        <f t="shared" si="1841"/>
        <v>4549.8346920000004</v>
      </c>
      <c r="Z1043" s="39">
        <f t="shared" si="1841"/>
        <v>3707.272712</v>
      </c>
      <c r="AA1043" s="39">
        <f t="shared" si="1841"/>
        <v>0</v>
      </c>
      <c r="AB1043" s="39">
        <f t="shared" si="1841"/>
        <v>0</v>
      </c>
      <c r="AC1043" s="67"/>
      <c r="AD1043" s="55"/>
    </row>
    <row r="1044" spans="1:30" s="52" customFormat="1">
      <c r="A1044" s="96" t="s">
        <v>339</v>
      </c>
      <c r="B1044" s="75">
        <v>236737.018312556</v>
      </c>
      <c r="C1044" s="165">
        <f t="shared" si="1814"/>
        <v>19728.080000000002</v>
      </c>
      <c r="D1044" s="38">
        <v>1.6500000000000001E-2</v>
      </c>
      <c r="E1044" s="38">
        <v>0.1368</v>
      </c>
      <c r="F1044" s="38">
        <v>5.7599999999999998E-2</v>
      </c>
      <c r="G1044" s="38">
        <v>8.0399999999999999E-2</v>
      </c>
      <c r="H1044" s="38">
        <v>4.1099999999999998E-2</v>
      </c>
      <c r="I1044" s="38">
        <v>0.13389999999999999</v>
      </c>
      <c r="J1044" s="38">
        <v>2.12E-2</v>
      </c>
      <c r="K1044" s="38">
        <v>3.2500000000000001E-2</v>
      </c>
      <c r="L1044" s="38">
        <v>1.7100000000000001E-2</v>
      </c>
      <c r="M1044" s="38">
        <v>2.5999999999999999E-2</v>
      </c>
      <c r="N1044" s="38">
        <v>0.13320000000000001</v>
      </c>
      <c r="O1044" s="38">
        <v>1.89E-2</v>
      </c>
      <c r="P1044" s="38">
        <v>0</v>
      </c>
      <c r="Q1044" s="38">
        <v>3.8600000000000002E-2</v>
      </c>
      <c r="R1044" s="38">
        <v>1.9E-2</v>
      </c>
      <c r="S1044" s="38">
        <v>4.1999999999999997E-3</v>
      </c>
      <c r="T1044" s="38">
        <v>5.3999999999999999E-2</v>
      </c>
      <c r="U1044" s="38">
        <v>1.78E-2</v>
      </c>
      <c r="V1044" s="38">
        <v>3.6700000000000003E-2</v>
      </c>
      <c r="W1044" s="38">
        <v>4.7199999999999999E-2</v>
      </c>
      <c r="X1044" s="38">
        <v>6.3899999999999998E-2</v>
      </c>
      <c r="Y1044" s="38">
        <v>2.5999999999999999E-3</v>
      </c>
      <c r="Z1044" s="5">
        <v>0</v>
      </c>
      <c r="AA1044" s="5">
        <v>8.0000000000000004E-4</v>
      </c>
      <c r="AB1044" s="5">
        <v>0</v>
      </c>
      <c r="AC1044" s="67"/>
      <c r="AD1044" s="55"/>
    </row>
    <row r="1045" spans="1:30" s="52" customFormat="1">
      <c r="A1045" s="97"/>
      <c r="B1045" s="84"/>
      <c r="C1045" s="165"/>
      <c r="D1045" s="6">
        <f>$C1044*D1044</f>
        <v>325.51332000000002</v>
      </c>
      <c r="E1045" s="6">
        <f t="shared" ref="E1045" si="1842">$C1044*E1044</f>
        <v>2698.8013440000004</v>
      </c>
      <c r="F1045" s="6">
        <f t="shared" ref="F1045" si="1843">$C1044*F1044</f>
        <v>1136.3374080000001</v>
      </c>
      <c r="G1045" s="6">
        <f t="shared" ref="G1045:AB1045" si="1844">$C1044*G1044</f>
        <v>1586.1376320000002</v>
      </c>
      <c r="H1045" s="6">
        <f t="shared" si="1844"/>
        <v>810.82408800000007</v>
      </c>
      <c r="I1045" s="6">
        <f t="shared" si="1844"/>
        <v>2641.5899119999999</v>
      </c>
      <c r="J1045" s="6">
        <f t="shared" si="1844"/>
        <v>418.23529600000006</v>
      </c>
      <c r="K1045" s="6">
        <f t="shared" si="1844"/>
        <v>641.16260000000011</v>
      </c>
      <c r="L1045" s="6">
        <f t="shared" si="1844"/>
        <v>337.35016800000005</v>
      </c>
      <c r="M1045" s="6">
        <f t="shared" si="1844"/>
        <v>512.93007999999998</v>
      </c>
      <c r="N1045" s="6">
        <f t="shared" si="1844"/>
        <v>2627.7802560000005</v>
      </c>
      <c r="O1045" s="6">
        <f t="shared" si="1844"/>
        <v>372.86071200000004</v>
      </c>
      <c r="P1045" s="6">
        <f t="shared" si="1844"/>
        <v>0</v>
      </c>
      <c r="Q1045" s="6">
        <f t="shared" si="1844"/>
        <v>761.50388800000007</v>
      </c>
      <c r="R1045" s="6">
        <f t="shared" si="1844"/>
        <v>374.83352000000002</v>
      </c>
      <c r="S1045" s="6">
        <f t="shared" si="1844"/>
        <v>82.857935999999995</v>
      </c>
      <c r="T1045" s="6">
        <f t="shared" si="1844"/>
        <v>1065.3163200000001</v>
      </c>
      <c r="U1045" s="6">
        <f t="shared" si="1844"/>
        <v>351.15982400000001</v>
      </c>
      <c r="V1045" s="6">
        <f t="shared" si="1844"/>
        <v>724.02053600000011</v>
      </c>
      <c r="W1045" s="6">
        <f t="shared" si="1844"/>
        <v>931.16537600000004</v>
      </c>
      <c r="X1045" s="6">
        <f t="shared" si="1844"/>
        <v>1260.6243120000001</v>
      </c>
      <c r="Y1045" s="6">
        <f t="shared" si="1844"/>
        <v>51.293008</v>
      </c>
      <c r="Z1045" s="6">
        <f t="shared" si="1844"/>
        <v>0</v>
      </c>
      <c r="AA1045" s="6">
        <f t="shared" si="1844"/>
        <v>15.782464000000003</v>
      </c>
      <c r="AB1045" s="6">
        <f t="shared" si="1844"/>
        <v>0</v>
      </c>
      <c r="AC1045" s="67"/>
      <c r="AD1045" s="55"/>
    </row>
    <row r="1046" spans="1:30" s="52" customFormat="1">
      <c r="A1046" s="96" t="s">
        <v>340</v>
      </c>
      <c r="B1046" s="75">
        <v>236736.93542196444</v>
      </c>
      <c r="C1046" s="165">
        <f t="shared" si="1814"/>
        <v>19728.080000000002</v>
      </c>
      <c r="D1046" s="38"/>
      <c r="E1046" s="38"/>
      <c r="F1046" s="38"/>
      <c r="G1046" s="38"/>
      <c r="H1046" s="38">
        <v>0.24310000000000001</v>
      </c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>
        <v>0.75690000000000002</v>
      </c>
      <c r="X1046" s="38"/>
      <c r="Y1046" s="38"/>
      <c r="Z1046" s="5"/>
      <c r="AA1046" s="5"/>
      <c r="AB1046" s="5"/>
      <c r="AC1046" s="67"/>
      <c r="AD1046" s="55"/>
    </row>
    <row r="1047" spans="1:30" s="52" customFormat="1">
      <c r="A1047" s="97"/>
      <c r="B1047" s="84"/>
      <c r="C1047" s="165"/>
      <c r="D1047" s="6">
        <f t="shared" ref="D1047" si="1845">$C1046*D1046</f>
        <v>0</v>
      </c>
      <c r="E1047" s="6">
        <f t="shared" ref="E1047" si="1846">$C1046*E1046</f>
        <v>0</v>
      </c>
      <c r="F1047" s="6">
        <f t="shared" ref="F1047:O1047" si="1847">$C1046*F1046</f>
        <v>0</v>
      </c>
      <c r="G1047" s="6">
        <f t="shared" si="1847"/>
        <v>0</v>
      </c>
      <c r="H1047" s="6">
        <f t="shared" si="1847"/>
        <v>4795.8962480000009</v>
      </c>
      <c r="I1047" s="6">
        <f t="shared" si="1847"/>
        <v>0</v>
      </c>
      <c r="J1047" s="6">
        <f t="shared" si="1847"/>
        <v>0</v>
      </c>
      <c r="K1047" s="6">
        <f t="shared" si="1847"/>
        <v>0</v>
      </c>
      <c r="L1047" s="6">
        <f t="shared" si="1847"/>
        <v>0</v>
      </c>
      <c r="M1047" s="6">
        <f t="shared" si="1847"/>
        <v>0</v>
      </c>
      <c r="N1047" s="6">
        <f t="shared" si="1847"/>
        <v>0</v>
      </c>
      <c r="O1047" s="6">
        <f t="shared" si="1847"/>
        <v>0</v>
      </c>
      <c r="P1047" s="6">
        <f t="shared" ref="P1047" si="1848">$C1046*P1046</f>
        <v>0</v>
      </c>
      <c r="Q1047" s="6">
        <f t="shared" ref="Q1047" si="1849">$C1046*Q1046</f>
        <v>0</v>
      </c>
      <c r="R1047" s="6">
        <f t="shared" ref="R1047:AB1047" si="1850">$C1046*R1046</f>
        <v>0</v>
      </c>
      <c r="S1047" s="6">
        <f t="shared" si="1850"/>
        <v>0</v>
      </c>
      <c r="T1047" s="6">
        <f t="shared" si="1850"/>
        <v>0</v>
      </c>
      <c r="U1047" s="6">
        <f t="shared" si="1850"/>
        <v>0</v>
      </c>
      <c r="V1047" s="6">
        <f t="shared" si="1850"/>
        <v>0</v>
      </c>
      <c r="W1047" s="6">
        <f t="shared" si="1850"/>
        <v>14932.183752000001</v>
      </c>
      <c r="X1047" s="6">
        <f t="shared" si="1850"/>
        <v>0</v>
      </c>
      <c r="Y1047" s="6">
        <f t="shared" si="1850"/>
        <v>0</v>
      </c>
      <c r="Z1047" s="6">
        <f t="shared" si="1850"/>
        <v>0</v>
      </c>
      <c r="AA1047" s="6">
        <f t="shared" si="1850"/>
        <v>0</v>
      </c>
      <c r="AB1047" s="6">
        <f t="shared" si="1850"/>
        <v>0</v>
      </c>
      <c r="AC1047" s="67"/>
      <c r="AD1047" s="55"/>
    </row>
    <row r="1048" spans="1:30" s="52" customFormat="1">
      <c r="A1048" s="96" t="s">
        <v>341</v>
      </c>
      <c r="B1048" s="75">
        <v>879582.78462896019</v>
      </c>
      <c r="C1048" s="165">
        <f t="shared" si="1814"/>
        <v>73298.570000000007</v>
      </c>
      <c r="D1048" s="38"/>
      <c r="E1048" s="38"/>
      <c r="F1048" s="38">
        <v>8.3000000000000004E-2</v>
      </c>
      <c r="G1048" s="38"/>
      <c r="H1048" s="38">
        <v>0.14699999999999999</v>
      </c>
      <c r="I1048" s="38"/>
      <c r="J1048" s="38"/>
      <c r="K1048" s="38">
        <v>4.7999999999999996E-3</v>
      </c>
      <c r="L1048" s="38"/>
      <c r="M1048" s="38"/>
      <c r="N1048" s="38">
        <v>0.36919999999999997</v>
      </c>
      <c r="O1048" s="38"/>
      <c r="P1048" s="38"/>
      <c r="Q1048" s="38"/>
      <c r="R1048" s="38">
        <v>0.23849999999999999</v>
      </c>
      <c r="S1048" s="38"/>
      <c r="T1048" s="38"/>
      <c r="U1048" s="38"/>
      <c r="V1048" s="38">
        <v>0.1575</v>
      </c>
      <c r="W1048" s="38"/>
      <c r="X1048" s="38"/>
      <c r="Y1048" s="38"/>
      <c r="Z1048" s="5"/>
      <c r="AA1048" s="5"/>
      <c r="AB1048" s="5"/>
      <c r="AC1048" s="67"/>
      <c r="AD1048" s="55"/>
    </row>
    <row r="1049" spans="1:30" s="52" customFormat="1">
      <c r="A1049" s="97"/>
      <c r="B1049" s="84"/>
      <c r="C1049" s="165"/>
      <c r="D1049" s="6">
        <f>$C1048*D1048</f>
        <v>0</v>
      </c>
      <c r="E1049" s="6">
        <f t="shared" ref="E1049" si="1851">$C1048*E1048</f>
        <v>0</v>
      </c>
      <c r="F1049" s="6">
        <f t="shared" ref="F1049" si="1852">$C1048*F1048</f>
        <v>6083.7813100000012</v>
      </c>
      <c r="G1049" s="6">
        <f t="shared" ref="G1049:AB1049" si="1853">$C1048*G1048</f>
        <v>0</v>
      </c>
      <c r="H1049" s="6">
        <f t="shared" si="1853"/>
        <v>10774.889790000001</v>
      </c>
      <c r="I1049" s="6">
        <f t="shared" si="1853"/>
        <v>0</v>
      </c>
      <c r="J1049" s="6">
        <f t="shared" si="1853"/>
        <v>0</v>
      </c>
      <c r="K1049" s="6">
        <f t="shared" si="1853"/>
        <v>351.83313600000002</v>
      </c>
      <c r="L1049" s="6">
        <f t="shared" si="1853"/>
        <v>0</v>
      </c>
      <c r="M1049" s="6">
        <f t="shared" si="1853"/>
        <v>0</v>
      </c>
      <c r="N1049" s="6">
        <f t="shared" si="1853"/>
        <v>27061.832043999999</v>
      </c>
      <c r="O1049" s="6">
        <f t="shared" si="1853"/>
        <v>0</v>
      </c>
      <c r="P1049" s="6">
        <f t="shared" si="1853"/>
        <v>0</v>
      </c>
      <c r="Q1049" s="6">
        <f t="shared" si="1853"/>
        <v>0</v>
      </c>
      <c r="R1049" s="6">
        <f t="shared" si="1853"/>
        <v>17481.708945000002</v>
      </c>
      <c r="S1049" s="6">
        <f t="shared" si="1853"/>
        <v>0</v>
      </c>
      <c r="T1049" s="6">
        <f t="shared" si="1853"/>
        <v>0</v>
      </c>
      <c r="U1049" s="6">
        <f t="shared" si="1853"/>
        <v>0</v>
      </c>
      <c r="V1049" s="6">
        <f t="shared" si="1853"/>
        <v>11544.524775000002</v>
      </c>
      <c r="W1049" s="6">
        <f t="shared" si="1853"/>
        <v>0</v>
      </c>
      <c r="X1049" s="6">
        <f t="shared" si="1853"/>
        <v>0</v>
      </c>
      <c r="Y1049" s="6">
        <f t="shared" si="1853"/>
        <v>0</v>
      </c>
      <c r="Z1049" s="6">
        <f t="shared" si="1853"/>
        <v>0</v>
      </c>
      <c r="AA1049" s="6">
        <f t="shared" si="1853"/>
        <v>0</v>
      </c>
      <c r="AB1049" s="6">
        <f t="shared" si="1853"/>
        <v>0</v>
      </c>
      <c r="AC1049" s="67"/>
      <c r="AD1049" s="55"/>
    </row>
    <row r="1050" spans="1:30" s="52" customFormat="1">
      <c r="A1050" s="96" t="s">
        <v>342</v>
      </c>
      <c r="B1050" s="75">
        <v>381271.01875425107</v>
      </c>
      <c r="C1050" s="165">
        <f t="shared" si="1814"/>
        <v>31772.58</v>
      </c>
      <c r="D1050" s="38"/>
      <c r="E1050" s="38"/>
      <c r="F1050" s="38">
        <v>8.3000000000000004E-2</v>
      </c>
      <c r="G1050" s="38"/>
      <c r="H1050" s="38">
        <v>0.14699999999999999</v>
      </c>
      <c r="I1050" s="38"/>
      <c r="J1050" s="38"/>
      <c r="K1050" s="38">
        <v>4.7999999999999996E-3</v>
      </c>
      <c r="L1050" s="38"/>
      <c r="M1050" s="38"/>
      <c r="N1050" s="38">
        <v>0.36919999999999997</v>
      </c>
      <c r="O1050" s="38"/>
      <c r="P1050" s="38"/>
      <c r="Q1050" s="38"/>
      <c r="R1050" s="38">
        <v>0.23849999999999999</v>
      </c>
      <c r="S1050" s="38"/>
      <c r="T1050" s="38"/>
      <c r="U1050" s="38"/>
      <c r="V1050" s="38">
        <v>0.1575</v>
      </c>
      <c r="W1050" s="38"/>
      <c r="X1050" s="38"/>
      <c r="Y1050" s="38"/>
      <c r="Z1050" s="5"/>
      <c r="AA1050" s="5"/>
      <c r="AB1050" s="5"/>
      <c r="AC1050" s="67"/>
      <c r="AD1050" s="55"/>
    </row>
    <row r="1051" spans="1:30" s="52" customFormat="1">
      <c r="A1051" s="97"/>
      <c r="B1051" s="65"/>
      <c r="C1051" s="165"/>
      <c r="D1051" s="6">
        <f>$C1050*D1050</f>
        <v>0</v>
      </c>
      <c r="E1051" s="6">
        <f t="shared" ref="E1051" si="1854">$C1050*E1050</f>
        <v>0</v>
      </c>
      <c r="F1051" s="6">
        <f t="shared" ref="F1051" si="1855">$C1050*F1050</f>
        <v>2637.1241400000004</v>
      </c>
      <c r="G1051" s="6">
        <f t="shared" ref="G1051:AB1051" si="1856">$C1050*G1050</f>
        <v>0</v>
      </c>
      <c r="H1051" s="6">
        <f t="shared" si="1856"/>
        <v>4670.5692600000002</v>
      </c>
      <c r="I1051" s="6">
        <f t="shared" si="1856"/>
        <v>0</v>
      </c>
      <c r="J1051" s="6">
        <f t="shared" si="1856"/>
        <v>0</v>
      </c>
      <c r="K1051" s="6">
        <f t="shared" si="1856"/>
        <v>152.50838400000001</v>
      </c>
      <c r="L1051" s="6">
        <f t="shared" si="1856"/>
        <v>0</v>
      </c>
      <c r="M1051" s="6">
        <f t="shared" si="1856"/>
        <v>0</v>
      </c>
      <c r="N1051" s="6">
        <f t="shared" si="1856"/>
        <v>11730.436535999999</v>
      </c>
      <c r="O1051" s="6">
        <f t="shared" si="1856"/>
        <v>0</v>
      </c>
      <c r="P1051" s="6">
        <f t="shared" si="1856"/>
        <v>0</v>
      </c>
      <c r="Q1051" s="6">
        <f t="shared" si="1856"/>
        <v>0</v>
      </c>
      <c r="R1051" s="6">
        <f t="shared" si="1856"/>
        <v>7577.7603300000001</v>
      </c>
      <c r="S1051" s="6">
        <f t="shared" si="1856"/>
        <v>0</v>
      </c>
      <c r="T1051" s="6">
        <f t="shared" si="1856"/>
        <v>0</v>
      </c>
      <c r="U1051" s="6">
        <f t="shared" si="1856"/>
        <v>0</v>
      </c>
      <c r="V1051" s="6">
        <f t="shared" si="1856"/>
        <v>5004.1813500000007</v>
      </c>
      <c r="W1051" s="6">
        <f t="shared" si="1856"/>
        <v>0</v>
      </c>
      <c r="X1051" s="6">
        <f t="shared" si="1856"/>
        <v>0</v>
      </c>
      <c r="Y1051" s="6">
        <f t="shared" si="1856"/>
        <v>0</v>
      </c>
      <c r="Z1051" s="6">
        <f t="shared" si="1856"/>
        <v>0</v>
      </c>
      <c r="AA1051" s="6">
        <f t="shared" si="1856"/>
        <v>0</v>
      </c>
      <c r="AB1051" s="6">
        <f t="shared" si="1856"/>
        <v>0</v>
      </c>
      <c r="AC1051" s="67"/>
      <c r="AD1051" s="55"/>
    </row>
    <row r="1052" spans="1:30" s="52" customFormat="1">
      <c r="A1052" s="96" t="s">
        <v>494</v>
      </c>
      <c r="B1052" s="75">
        <v>-75320.790163125275</v>
      </c>
      <c r="C1052" s="165">
        <f t="shared" si="1814"/>
        <v>-6276.73</v>
      </c>
      <c r="D1052" s="38"/>
      <c r="E1052" s="38">
        <v>6.4600000000000005E-2</v>
      </c>
      <c r="F1052" s="38">
        <v>8.7400000000000005E-2</v>
      </c>
      <c r="G1052" s="38"/>
      <c r="H1052" s="38">
        <v>0.19739999999999999</v>
      </c>
      <c r="I1052" s="38">
        <v>2.1600000000000001E-2</v>
      </c>
      <c r="J1052" s="38">
        <v>5.8999999999999999E-3</v>
      </c>
      <c r="K1052" s="38">
        <v>1.0200000000000001E-2</v>
      </c>
      <c r="L1052" s="38">
        <v>1E-4</v>
      </c>
      <c r="M1052" s="38"/>
      <c r="N1052" s="38">
        <v>0.39950000000000002</v>
      </c>
      <c r="O1052" s="38">
        <v>4.4999999999999997E-3</v>
      </c>
      <c r="P1052" s="38"/>
      <c r="Q1052" s="38"/>
      <c r="R1052" s="38"/>
      <c r="S1052" s="38"/>
      <c r="T1052" s="38"/>
      <c r="U1052" s="38"/>
      <c r="V1052" s="38">
        <v>0.20880000000000001</v>
      </c>
      <c r="W1052" s="38"/>
      <c r="X1052" s="38"/>
      <c r="Y1052" s="38"/>
      <c r="Z1052" s="5"/>
      <c r="AA1052" s="5"/>
      <c r="AB1052" s="5"/>
      <c r="AC1052" s="67"/>
      <c r="AD1052" s="55"/>
    </row>
    <row r="1053" spans="1:30" s="52" customFormat="1">
      <c r="A1053" s="97"/>
      <c r="B1053" s="65"/>
      <c r="C1053" s="165"/>
      <c r="D1053" s="6">
        <f>$C1052*D1052</f>
        <v>0</v>
      </c>
      <c r="E1053" s="6">
        <f t="shared" ref="E1053" si="1857">$C1052*E1052</f>
        <v>-405.47675800000002</v>
      </c>
      <c r="F1053" s="6">
        <f t="shared" ref="F1053" si="1858">$C1052*F1052</f>
        <v>-548.58620199999996</v>
      </c>
      <c r="G1053" s="6">
        <f t="shared" ref="G1053:AB1053" si="1859">$C1052*G1052</f>
        <v>0</v>
      </c>
      <c r="H1053" s="6">
        <f t="shared" si="1859"/>
        <v>-1239.0265019999999</v>
      </c>
      <c r="I1053" s="6">
        <f t="shared" si="1859"/>
        <v>-135.57736800000001</v>
      </c>
      <c r="J1053" s="6">
        <f t="shared" si="1859"/>
        <v>-37.032706999999995</v>
      </c>
      <c r="K1053" s="6">
        <f t="shared" si="1859"/>
        <v>-64.022645999999995</v>
      </c>
      <c r="L1053" s="6">
        <f t="shared" si="1859"/>
        <v>-0.62767300000000004</v>
      </c>
      <c r="M1053" s="6">
        <f t="shared" si="1859"/>
        <v>0</v>
      </c>
      <c r="N1053" s="6">
        <f t="shared" si="1859"/>
        <v>-2507.5536349999998</v>
      </c>
      <c r="O1053" s="6">
        <f t="shared" si="1859"/>
        <v>-28.245284999999996</v>
      </c>
      <c r="P1053" s="6">
        <f t="shared" si="1859"/>
        <v>0</v>
      </c>
      <c r="Q1053" s="6">
        <f t="shared" si="1859"/>
        <v>0</v>
      </c>
      <c r="R1053" s="6">
        <f t="shared" si="1859"/>
        <v>0</v>
      </c>
      <c r="S1053" s="6">
        <f t="shared" si="1859"/>
        <v>0</v>
      </c>
      <c r="T1053" s="6">
        <f t="shared" si="1859"/>
        <v>0</v>
      </c>
      <c r="U1053" s="6">
        <f t="shared" si="1859"/>
        <v>0</v>
      </c>
      <c r="V1053" s="6">
        <f t="shared" si="1859"/>
        <v>-1310.581224</v>
      </c>
      <c r="W1053" s="6">
        <f t="shared" si="1859"/>
        <v>0</v>
      </c>
      <c r="X1053" s="6">
        <f t="shared" si="1859"/>
        <v>0</v>
      </c>
      <c r="Y1053" s="6">
        <f t="shared" si="1859"/>
        <v>0</v>
      </c>
      <c r="Z1053" s="6">
        <f t="shared" si="1859"/>
        <v>0</v>
      </c>
      <c r="AA1053" s="6">
        <f t="shared" si="1859"/>
        <v>0</v>
      </c>
      <c r="AB1053" s="6">
        <f t="shared" si="1859"/>
        <v>0</v>
      </c>
      <c r="AC1053" s="67"/>
      <c r="AD1053" s="55"/>
    </row>
    <row r="1054" spans="1:30" s="52" customFormat="1">
      <c r="A1054" s="96" t="s">
        <v>495</v>
      </c>
      <c r="B1054" s="75">
        <v>1899.6200574854884</v>
      </c>
      <c r="C1054" s="165">
        <f t="shared" si="1814"/>
        <v>158.30000000000001</v>
      </c>
      <c r="D1054" s="38"/>
      <c r="E1054" s="38">
        <v>6.4600000000000005E-2</v>
      </c>
      <c r="F1054" s="38">
        <v>8.7400000000000005E-2</v>
      </c>
      <c r="G1054" s="38"/>
      <c r="H1054" s="38">
        <v>0.19739999999999999</v>
      </c>
      <c r="I1054" s="38">
        <v>2.1600000000000001E-2</v>
      </c>
      <c r="J1054" s="38">
        <v>5.8999999999999999E-3</v>
      </c>
      <c r="K1054" s="38">
        <v>1.0200000000000001E-2</v>
      </c>
      <c r="L1054" s="38">
        <v>1E-4</v>
      </c>
      <c r="M1054" s="38"/>
      <c r="N1054" s="38">
        <v>0.39950000000000002</v>
      </c>
      <c r="O1054" s="38">
        <v>4.4999999999999997E-3</v>
      </c>
      <c r="P1054" s="38"/>
      <c r="Q1054" s="38"/>
      <c r="R1054" s="38"/>
      <c r="S1054" s="38"/>
      <c r="T1054" s="38"/>
      <c r="U1054" s="38"/>
      <c r="V1054" s="38">
        <v>0.20880000000000001</v>
      </c>
      <c r="W1054" s="38"/>
      <c r="X1054" s="38"/>
      <c r="Y1054" s="38"/>
      <c r="Z1054" s="5"/>
      <c r="AA1054" s="5"/>
      <c r="AB1054" s="5"/>
      <c r="AC1054" s="67"/>
      <c r="AD1054" s="55"/>
    </row>
    <row r="1055" spans="1:30" s="52" customFormat="1">
      <c r="A1055" s="97"/>
      <c r="B1055" s="65"/>
      <c r="C1055" s="165"/>
      <c r="D1055" s="6">
        <f>$C1054*D1054</f>
        <v>0</v>
      </c>
      <c r="E1055" s="6">
        <f t="shared" ref="E1055" si="1860">$C1054*E1054</f>
        <v>10.226180000000001</v>
      </c>
      <c r="F1055" s="6">
        <f t="shared" ref="F1055" si="1861">$C1054*F1054</f>
        <v>13.835420000000003</v>
      </c>
      <c r="G1055" s="6">
        <f t="shared" ref="G1055:AB1055" si="1862">$C1054*G1054</f>
        <v>0</v>
      </c>
      <c r="H1055" s="6">
        <f t="shared" si="1862"/>
        <v>31.248419999999999</v>
      </c>
      <c r="I1055" s="6">
        <f t="shared" si="1862"/>
        <v>3.4192800000000005</v>
      </c>
      <c r="J1055" s="6">
        <f t="shared" si="1862"/>
        <v>0.93397000000000008</v>
      </c>
      <c r="K1055" s="6">
        <f t="shared" si="1862"/>
        <v>1.6146600000000002</v>
      </c>
      <c r="L1055" s="6">
        <f t="shared" si="1862"/>
        <v>1.583E-2</v>
      </c>
      <c r="M1055" s="6">
        <f t="shared" si="1862"/>
        <v>0</v>
      </c>
      <c r="N1055" s="6">
        <f t="shared" si="1862"/>
        <v>63.240850000000009</v>
      </c>
      <c r="O1055" s="6">
        <f t="shared" si="1862"/>
        <v>0.71235000000000004</v>
      </c>
      <c r="P1055" s="6">
        <f t="shared" si="1862"/>
        <v>0</v>
      </c>
      <c r="Q1055" s="6">
        <f t="shared" si="1862"/>
        <v>0</v>
      </c>
      <c r="R1055" s="6">
        <f t="shared" si="1862"/>
        <v>0</v>
      </c>
      <c r="S1055" s="6">
        <f t="shared" si="1862"/>
        <v>0</v>
      </c>
      <c r="T1055" s="6">
        <f t="shared" si="1862"/>
        <v>0</v>
      </c>
      <c r="U1055" s="6">
        <f t="shared" si="1862"/>
        <v>0</v>
      </c>
      <c r="V1055" s="6">
        <f t="shared" si="1862"/>
        <v>33.053040000000003</v>
      </c>
      <c r="W1055" s="6">
        <f t="shared" si="1862"/>
        <v>0</v>
      </c>
      <c r="X1055" s="6">
        <f t="shared" si="1862"/>
        <v>0</v>
      </c>
      <c r="Y1055" s="6">
        <f t="shared" si="1862"/>
        <v>0</v>
      </c>
      <c r="Z1055" s="6">
        <f t="shared" si="1862"/>
        <v>0</v>
      </c>
      <c r="AA1055" s="6">
        <f t="shared" si="1862"/>
        <v>0</v>
      </c>
      <c r="AB1055" s="6">
        <f t="shared" si="1862"/>
        <v>0</v>
      </c>
      <c r="AC1055" s="67"/>
      <c r="AD1055" s="55"/>
    </row>
    <row r="1056" spans="1:30" s="52" customFormat="1">
      <c r="A1056" s="96" t="s">
        <v>496</v>
      </c>
      <c r="B1056" s="75">
        <v>-5326.953672054522</v>
      </c>
      <c r="C1056" s="165">
        <f t="shared" si="1814"/>
        <v>-443.91</v>
      </c>
      <c r="D1056" s="38"/>
      <c r="E1056" s="38">
        <v>6.4600000000000005E-2</v>
      </c>
      <c r="F1056" s="38">
        <v>8.7400000000000005E-2</v>
      </c>
      <c r="G1056" s="38"/>
      <c r="H1056" s="38">
        <v>0.19739999999999999</v>
      </c>
      <c r="I1056" s="38">
        <v>2.1600000000000001E-2</v>
      </c>
      <c r="J1056" s="38">
        <v>5.8999999999999999E-3</v>
      </c>
      <c r="K1056" s="38">
        <v>1.0200000000000001E-2</v>
      </c>
      <c r="L1056" s="38">
        <v>1E-4</v>
      </c>
      <c r="M1056" s="38"/>
      <c r="N1056" s="38">
        <v>0.39950000000000002</v>
      </c>
      <c r="O1056" s="38">
        <v>4.4999999999999997E-3</v>
      </c>
      <c r="P1056" s="38"/>
      <c r="Q1056" s="38"/>
      <c r="R1056" s="38"/>
      <c r="S1056" s="38"/>
      <c r="T1056" s="38"/>
      <c r="U1056" s="38"/>
      <c r="V1056" s="38">
        <v>0.20880000000000001</v>
      </c>
      <c r="W1056" s="38"/>
      <c r="X1056" s="38"/>
      <c r="Y1056" s="38"/>
      <c r="Z1056" s="5"/>
      <c r="AA1056" s="5"/>
      <c r="AB1056" s="5"/>
      <c r="AC1056" s="67"/>
      <c r="AD1056" s="55"/>
    </row>
    <row r="1057" spans="1:30" s="52" customFormat="1">
      <c r="A1057" s="97"/>
      <c r="B1057" s="65"/>
      <c r="C1057" s="165"/>
      <c r="D1057" s="6">
        <f>$C1056*D1056</f>
        <v>0</v>
      </c>
      <c r="E1057" s="6">
        <f t="shared" ref="E1057" si="1863">$C1056*E1056</f>
        <v>-28.676586000000004</v>
      </c>
      <c r="F1057" s="6">
        <f t="shared" ref="F1057" si="1864">$C1056*F1056</f>
        <v>-38.797734000000005</v>
      </c>
      <c r="G1057" s="6">
        <f t="shared" ref="G1057:AB1057" si="1865">$C1056*G1056</f>
        <v>0</v>
      </c>
      <c r="H1057" s="6">
        <f t="shared" si="1865"/>
        <v>-87.627834000000007</v>
      </c>
      <c r="I1057" s="6">
        <f t="shared" si="1865"/>
        <v>-9.5884560000000008</v>
      </c>
      <c r="J1057" s="6">
        <f t="shared" si="1865"/>
        <v>-2.6190690000000001</v>
      </c>
      <c r="K1057" s="6">
        <f t="shared" si="1865"/>
        <v>-4.5278820000000009</v>
      </c>
      <c r="L1057" s="6">
        <f t="shared" si="1865"/>
        <v>-4.4391000000000007E-2</v>
      </c>
      <c r="M1057" s="6">
        <f t="shared" si="1865"/>
        <v>0</v>
      </c>
      <c r="N1057" s="6">
        <f t="shared" si="1865"/>
        <v>-177.34204500000001</v>
      </c>
      <c r="O1057" s="6">
        <f t="shared" si="1865"/>
        <v>-1.997595</v>
      </c>
      <c r="P1057" s="6">
        <f t="shared" si="1865"/>
        <v>0</v>
      </c>
      <c r="Q1057" s="6">
        <f t="shared" si="1865"/>
        <v>0</v>
      </c>
      <c r="R1057" s="6">
        <f t="shared" si="1865"/>
        <v>0</v>
      </c>
      <c r="S1057" s="6">
        <f t="shared" si="1865"/>
        <v>0</v>
      </c>
      <c r="T1057" s="6">
        <f t="shared" si="1865"/>
        <v>0</v>
      </c>
      <c r="U1057" s="6">
        <f t="shared" si="1865"/>
        <v>0</v>
      </c>
      <c r="V1057" s="6">
        <f t="shared" si="1865"/>
        <v>-92.68840800000001</v>
      </c>
      <c r="W1057" s="6">
        <f t="shared" si="1865"/>
        <v>0</v>
      </c>
      <c r="X1057" s="6">
        <f t="shared" si="1865"/>
        <v>0</v>
      </c>
      <c r="Y1057" s="6">
        <f t="shared" si="1865"/>
        <v>0</v>
      </c>
      <c r="Z1057" s="6">
        <f t="shared" si="1865"/>
        <v>0</v>
      </c>
      <c r="AA1057" s="6">
        <f t="shared" si="1865"/>
        <v>0</v>
      </c>
      <c r="AB1057" s="6">
        <f t="shared" si="1865"/>
        <v>0</v>
      </c>
      <c r="AC1057" s="67"/>
      <c r="AD1057" s="55"/>
    </row>
    <row r="1058" spans="1:30" s="52" customFormat="1">
      <c r="A1058" s="96" t="s">
        <v>497</v>
      </c>
      <c r="B1058" s="75">
        <v>-18330.440841589847</v>
      </c>
      <c r="C1058" s="165">
        <f t="shared" si="1814"/>
        <v>-1527.54</v>
      </c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>
        <v>1</v>
      </c>
      <c r="R1058" s="38"/>
      <c r="S1058" s="38"/>
      <c r="T1058" s="38"/>
      <c r="U1058" s="38"/>
      <c r="V1058" s="38"/>
      <c r="W1058" s="38"/>
      <c r="X1058" s="38"/>
      <c r="Y1058" s="38"/>
      <c r="Z1058" s="5"/>
      <c r="AA1058" s="5"/>
      <c r="AB1058" s="5"/>
      <c r="AC1058" s="67"/>
      <c r="AD1058" s="55"/>
    </row>
    <row r="1059" spans="1:30" s="52" customFormat="1">
      <c r="A1059" s="97"/>
      <c r="B1059" s="65"/>
      <c r="C1059" s="165"/>
      <c r="D1059" s="6">
        <f>$C1058*D1058</f>
        <v>0</v>
      </c>
      <c r="E1059" s="6">
        <f t="shared" ref="E1059" si="1866">$C1058*E1058</f>
        <v>0</v>
      </c>
      <c r="F1059" s="6">
        <f t="shared" ref="F1059" si="1867">$C1058*F1058</f>
        <v>0</v>
      </c>
      <c r="G1059" s="6">
        <f t="shared" ref="G1059:AB1059" si="1868">$C1058*G1058</f>
        <v>0</v>
      </c>
      <c r="H1059" s="6">
        <f t="shared" si="1868"/>
        <v>0</v>
      </c>
      <c r="I1059" s="6">
        <f t="shared" si="1868"/>
        <v>0</v>
      </c>
      <c r="J1059" s="6">
        <f t="shared" si="1868"/>
        <v>0</v>
      </c>
      <c r="K1059" s="6">
        <f t="shared" si="1868"/>
        <v>0</v>
      </c>
      <c r="L1059" s="6">
        <f t="shared" si="1868"/>
        <v>0</v>
      </c>
      <c r="M1059" s="6">
        <f t="shared" si="1868"/>
        <v>0</v>
      </c>
      <c r="N1059" s="6">
        <f t="shared" si="1868"/>
        <v>0</v>
      </c>
      <c r="O1059" s="6">
        <f t="shared" si="1868"/>
        <v>0</v>
      </c>
      <c r="P1059" s="6">
        <f t="shared" si="1868"/>
        <v>0</v>
      </c>
      <c r="Q1059" s="6">
        <f t="shared" si="1868"/>
        <v>-1527.54</v>
      </c>
      <c r="R1059" s="6">
        <f t="shared" si="1868"/>
        <v>0</v>
      </c>
      <c r="S1059" s="6">
        <f t="shared" si="1868"/>
        <v>0</v>
      </c>
      <c r="T1059" s="6">
        <f t="shared" si="1868"/>
        <v>0</v>
      </c>
      <c r="U1059" s="6">
        <f t="shared" si="1868"/>
        <v>0</v>
      </c>
      <c r="V1059" s="6">
        <f t="shared" si="1868"/>
        <v>0</v>
      </c>
      <c r="W1059" s="6">
        <f t="shared" si="1868"/>
        <v>0</v>
      </c>
      <c r="X1059" s="6">
        <f t="shared" si="1868"/>
        <v>0</v>
      </c>
      <c r="Y1059" s="6">
        <f t="shared" si="1868"/>
        <v>0</v>
      </c>
      <c r="Z1059" s="6">
        <f t="shared" si="1868"/>
        <v>0</v>
      </c>
      <c r="AA1059" s="6">
        <f t="shared" si="1868"/>
        <v>0</v>
      </c>
      <c r="AB1059" s="6">
        <f t="shared" si="1868"/>
        <v>0</v>
      </c>
      <c r="AC1059" s="67"/>
      <c r="AD1059" s="55"/>
    </row>
    <row r="1060" spans="1:30" s="52" customFormat="1">
      <c r="A1060" s="96" t="s">
        <v>498</v>
      </c>
      <c r="B1060" s="75">
        <v>-969.36790630290852</v>
      </c>
      <c r="C1060" s="165">
        <f t="shared" si="1814"/>
        <v>-80.78</v>
      </c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>
        <v>1</v>
      </c>
      <c r="R1060" s="38"/>
      <c r="S1060" s="38"/>
      <c r="T1060" s="38"/>
      <c r="U1060" s="38"/>
      <c r="V1060" s="38"/>
      <c r="W1060" s="38"/>
      <c r="X1060" s="38"/>
      <c r="Y1060" s="38"/>
      <c r="Z1060" s="5"/>
      <c r="AA1060" s="5"/>
      <c r="AB1060" s="5"/>
      <c r="AC1060" s="67"/>
      <c r="AD1060" s="55"/>
    </row>
    <row r="1061" spans="1:30" s="52" customFormat="1">
      <c r="A1061" s="97"/>
      <c r="B1061" s="65"/>
      <c r="C1061" s="165"/>
      <c r="D1061" s="6">
        <f>$C1060*D1060</f>
        <v>0</v>
      </c>
      <c r="E1061" s="6">
        <f t="shared" ref="E1061" si="1869">$C1060*E1060</f>
        <v>0</v>
      </c>
      <c r="F1061" s="6">
        <f t="shared" ref="F1061" si="1870">$C1060*F1060</f>
        <v>0</v>
      </c>
      <c r="G1061" s="6">
        <f t="shared" ref="G1061:AB1061" si="1871">$C1060*G1060</f>
        <v>0</v>
      </c>
      <c r="H1061" s="6">
        <f t="shared" si="1871"/>
        <v>0</v>
      </c>
      <c r="I1061" s="6">
        <f t="shared" si="1871"/>
        <v>0</v>
      </c>
      <c r="J1061" s="6">
        <f t="shared" si="1871"/>
        <v>0</v>
      </c>
      <c r="K1061" s="6">
        <f t="shared" si="1871"/>
        <v>0</v>
      </c>
      <c r="L1061" s="6">
        <f t="shared" si="1871"/>
        <v>0</v>
      </c>
      <c r="M1061" s="6">
        <f t="shared" si="1871"/>
        <v>0</v>
      </c>
      <c r="N1061" s="6">
        <f t="shared" si="1871"/>
        <v>0</v>
      </c>
      <c r="O1061" s="6">
        <f t="shared" si="1871"/>
        <v>0</v>
      </c>
      <c r="P1061" s="6">
        <f t="shared" si="1871"/>
        <v>0</v>
      </c>
      <c r="Q1061" s="6">
        <f t="shared" si="1871"/>
        <v>-80.78</v>
      </c>
      <c r="R1061" s="6">
        <f t="shared" si="1871"/>
        <v>0</v>
      </c>
      <c r="S1061" s="6">
        <f t="shared" si="1871"/>
        <v>0</v>
      </c>
      <c r="T1061" s="6">
        <f t="shared" si="1871"/>
        <v>0</v>
      </c>
      <c r="U1061" s="6">
        <f t="shared" si="1871"/>
        <v>0</v>
      </c>
      <c r="V1061" s="6">
        <f t="shared" si="1871"/>
        <v>0</v>
      </c>
      <c r="W1061" s="6">
        <f t="shared" si="1871"/>
        <v>0</v>
      </c>
      <c r="X1061" s="6">
        <f t="shared" si="1871"/>
        <v>0</v>
      </c>
      <c r="Y1061" s="6">
        <f t="shared" si="1871"/>
        <v>0</v>
      </c>
      <c r="Z1061" s="6">
        <f t="shared" si="1871"/>
        <v>0</v>
      </c>
      <c r="AA1061" s="6">
        <f t="shared" si="1871"/>
        <v>0</v>
      </c>
      <c r="AB1061" s="6">
        <f t="shared" si="1871"/>
        <v>0</v>
      </c>
      <c r="AC1061" s="67"/>
      <c r="AD1061" s="55"/>
    </row>
    <row r="1062" spans="1:30" s="52" customFormat="1">
      <c r="A1062" s="96" t="s">
        <v>499</v>
      </c>
      <c r="B1062" s="75">
        <v>345.29250228062119</v>
      </c>
      <c r="C1062" s="165">
        <f t="shared" si="1814"/>
        <v>28.77</v>
      </c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>
        <v>1</v>
      </c>
      <c r="R1062" s="38"/>
      <c r="S1062" s="38"/>
      <c r="T1062" s="38"/>
      <c r="U1062" s="38"/>
      <c r="V1062" s="38"/>
      <c r="W1062" s="38"/>
      <c r="X1062" s="38"/>
      <c r="Y1062" s="38"/>
      <c r="Z1062" s="5"/>
      <c r="AA1062" s="5"/>
      <c r="AB1062" s="5"/>
      <c r="AC1062" s="67"/>
      <c r="AD1062" s="55"/>
    </row>
    <row r="1063" spans="1:30" s="52" customFormat="1">
      <c r="A1063" s="97"/>
      <c r="B1063" s="65"/>
      <c r="C1063" s="165"/>
      <c r="D1063" s="6">
        <f>$C1062*D1062</f>
        <v>0</v>
      </c>
      <c r="E1063" s="6">
        <f t="shared" ref="E1063" si="1872">$C1062*E1062</f>
        <v>0</v>
      </c>
      <c r="F1063" s="6">
        <f t="shared" ref="F1063" si="1873">$C1062*F1062</f>
        <v>0</v>
      </c>
      <c r="G1063" s="6">
        <f t="shared" ref="G1063:AB1063" si="1874">$C1062*G1062</f>
        <v>0</v>
      </c>
      <c r="H1063" s="6">
        <f t="shared" si="1874"/>
        <v>0</v>
      </c>
      <c r="I1063" s="6">
        <f t="shared" si="1874"/>
        <v>0</v>
      </c>
      <c r="J1063" s="6">
        <f t="shared" si="1874"/>
        <v>0</v>
      </c>
      <c r="K1063" s="6">
        <f t="shared" si="1874"/>
        <v>0</v>
      </c>
      <c r="L1063" s="6">
        <f t="shared" si="1874"/>
        <v>0</v>
      </c>
      <c r="M1063" s="6">
        <f t="shared" si="1874"/>
        <v>0</v>
      </c>
      <c r="N1063" s="6">
        <f t="shared" si="1874"/>
        <v>0</v>
      </c>
      <c r="O1063" s="6">
        <f t="shared" si="1874"/>
        <v>0</v>
      </c>
      <c r="P1063" s="6">
        <f t="shared" si="1874"/>
        <v>0</v>
      </c>
      <c r="Q1063" s="6">
        <f t="shared" si="1874"/>
        <v>28.77</v>
      </c>
      <c r="R1063" s="6">
        <f t="shared" si="1874"/>
        <v>0</v>
      </c>
      <c r="S1063" s="6">
        <f t="shared" si="1874"/>
        <v>0</v>
      </c>
      <c r="T1063" s="6">
        <f t="shared" si="1874"/>
        <v>0</v>
      </c>
      <c r="U1063" s="6">
        <f t="shared" si="1874"/>
        <v>0</v>
      </c>
      <c r="V1063" s="6">
        <f t="shared" si="1874"/>
        <v>0</v>
      </c>
      <c r="W1063" s="6">
        <f t="shared" si="1874"/>
        <v>0</v>
      </c>
      <c r="X1063" s="6">
        <f t="shared" si="1874"/>
        <v>0</v>
      </c>
      <c r="Y1063" s="6">
        <f t="shared" si="1874"/>
        <v>0</v>
      </c>
      <c r="Z1063" s="6">
        <f t="shared" si="1874"/>
        <v>0</v>
      </c>
      <c r="AA1063" s="6">
        <f t="shared" si="1874"/>
        <v>0</v>
      </c>
      <c r="AB1063" s="6">
        <f t="shared" si="1874"/>
        <v>0</v>
      </c>
      <c r="AC1063" s="67"/>
      <c r="AD1063" s="55"/>
    </row>
    <row r="1064" spans="1:30" s="52" customFormat="1">
      <c r="A1064" s="96" t="s">
        <v>500</v>
      </c>
      <c r="B1064" s="75">
        <v>12928.416248070007</v>
      </c>
      <c r="C1064" s="165">
        <f t="shared" si="1814"/>
        <v>1077.3699999999999</v>
      </c>
      <c r="D1064" s="38"/>
      <c r="E1064" s="38"/>
      <c r="F1064" s="38">
        <v>1</v>
      </c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5"/>
      <c r="AA1064" s="5"/>
      <c r="AB1064" s="5"/>
      <c r="AC1064" s="67"/>
      <c r="AD1064" s="55"/>
    </row>
    <row r="1065" spans="1:30" s="52" customFormat="1">
      <c r="A1065" s="97"/>
      <c r="B1065" s="65"/>
      <c r="C1065" s="165"/>
      <c r="D1065" s="6">
        <f>$C1064*D1064</f>
        <v>0</v>
      </c>
      <c r="E1065" s="6">
        <f t="shared" ref="E1065" si="1875">$C1064*E1064</f>
        <v>0</v>
      </c>
      <c r="F1065" s="6">
        <f t="shared" ref="F1065" si="1876">$C1064*F1064</f>
        <v>1077.3699999999999</v>
      </c>
      <c r="G1065" s="6">
        <f t="shared" ref="G1065:AB1065" si="1877">$C1064*G1064</f>
        <v>0</v>
      </c>
      <c r="H1065" s="6">
        <f t="shared" si="1877"/>
        <v>0</v>
      </c>
      <c r="I1065" s="6">
        <f t="shared" si="1877"/>
        <v>0</v>
      </c>
      <c r="J1065" s="6">
        <f t="shared" si="1877"/>
        <v>0</v>
      </c>
      <c r="K1065" s="6">
        <f t="shared" si="1877"/>
        <v>0</v>
      </c>
      <c r="L1065" s="6">
        <f t="shared" si="1877"/>
        <v>0</v>
      </c>
      <c r="M1065" s="6">
        <f t="shared" si="1877"/>
        <v>0</v>
      </c>
      <c r="N1065" s="6">
        <f t="shared" si="1877"/>
        <v>0</v>
      </c>
      <c r="O1065" s="6">
        <f t="shared" si="1877"/>
        <v>0</v>
      </c>
      <c r="P1065" s="6">
        <f t="shared" si="1877"/>
        <v>0</v>
      </c>
      <c r="Q1065" s="6">
        <f t="shared" si="1877"/>
        <v>0</v>
      </c>
      <c r="R1065" s="6">
        <f t="shared" si="1877"/>
        <v>0</v>
      </c>
      <c r="S1065" s="6">
        <f t="shared" si="1877"/>
        <v>0</v>
      </c>
      <c r="T1065" s="6">
        <f t="shared" si="1877"/>
        <v>0</v>
      </c>
      <c r="U1065" s="6">
        <f t="shared" si="1877"/>
        <v>0</v>
      </c>
      <c r="V1065" s="6">
        <f t="shared" si="1877"/>
        <v>0</v>
      </c>
      <c r="W1065" s="6">
        <f t="shared" si="1877"/>
        <v>0</v>
      </c>
      <c r="X1065" s="6">
        <f t="shared" si="1877"/>
        <v>0</v>
      </c>
      <c r="Y1065" s="6">
        <f t="shared" si="1877"/>
        <v>0</v>
      </c>
      <c r="Z1065" s="6">
        <f t="shared" si="1877"/>
        <v>0</v>
      </c>
      <c r="AA1065" s="6">
        <f t="shared" si="1877"/>
        <v>0</v>
      </c>
      <c r="AB1065" s="6">
        <f t="shared" si="1877"/>
        <v>0</v>
      </c>
      <c r="AC1065" s="67"/>
      <c r="AD1065" s="55"/>
    </row>
    <row r="1066" spans="1:30" s="52" customFormat="1">
      <c r="A1066" s="96" t="s">
        <v>501</v>
      </c>
      <c r="B1066" s="75">
        <v>-23622.624361511436</v>
      </c>
      <c r="C1066" s="165">
        <f t="shared" si="1814"/>
        <v>-1968.55</v>
      </c>
      <c r="D1066" s="38"/>
      <c r="E1066" s="38">
        <v>0.12909999999999999</v>
      </c>
      <c r="F1066" s="38">
        <v>0.19040000000000001</v>
      </c>
      <c r="G1066" s="38">
        <v>1.24E-2</v>
      </c>
      <c r="H1066" s="38"/>
      <c r="I1066" s="38">
        <v>3.5000000000000001E-3</v>
      </c>
      <c r="J1066" s="38">
        <v>1.4500000000000001E-2</v>
      </c>
      <c r="K1066" s="38">
        <v>2.3E-2</v>
      </c>
      <c r="L1066" s="38">
        <v>1.11E-2</v>
      </c>
      <c r="M1066" s="38"/>
      <c r="N1066" s="38">
        <v>0.44850000000000001</v>
      </c>
      <c r="O1066" s="38">
        <v>7.7999999999999996E-3</v>
      </c>
      <c r="P1066" s="38"/>
      <c r="Q1066" s="38"/>
      <c r="R1066" s="38"/>
      <c r="S1066" s="38"/>
      <c r="T1066" s="38"/>
      <c r="U1066" s="38"/>
      <c r="V1066" s="38">
        <v>0.1585</v>
      </c>
      <c r="W1066" s="38"/>
      <c r="X1066" s="38"/>
      <c r="Y1066" s="38">
        <v>1.1999999999999999E-3</v>
      </c>
      <c r="Z1066" s="5"/>
      <c r="AA1066" s="5"/>
      <c r="AB1066" s="5"/>
      <c r="AC1066" s="67"/>
      <c r="AD1066" s="55"/>
    </row>
    <row r="1067" spans="1:30" s="52" customFormat="1">
      <c r="A1067" s="97"/>
      <c r="B1067" s="65"/>
      <c r="C1067" s="165"/>
      <c r="D1067" s="6">
        <f>$C1066*D1066</f>
        <v>0</v>
      </c>
      <c r="E1067" s="6">
        <f t="shared" ref="E1067" si="1878">$C1066*E1066</f>
        <v>-254.13980499999997</v>
      </c>
      <c r="F1067" s="6">
        <f t="shared" ref="F1067" si="1879">$C1066*F1066</f>
        <v>-374.81192000000004</v>
      </c>
      <c r="G1067" s="6">
        <f t="shared" ref="G1067:AB1067" si="1880">$C1066*G1066</f>
        <v>-24.410019999999999</v>
      </c>
      <c r="H1067" s="6">
        <f t="shared" si="1880"/>
        <v>0</v>
      </c>
      <c r="I1067" s="6">
        <f t="shared" si="1880"/>
        <v>-6.8899249999999999</v>
      </c>
      <c r="J1067" s="6">
        <f t="shared" si="1880"/>
        <v>-28.543975</v>
      </c>
      <c r="K1067" s="6">
        <f t="shared" si="1880"/>
        <v>-45.276649999999997</v>
      </c>
      <c r="L1067" s="6">
        <f t="shared" si="1880"/>
        <v>-21.850905000000001</v>
      </c>
      <c r="M1067" s="6">
        <f t="shared" si="1880"/>
        <v>0</v>
      </c>
      <c r="N1067" s="6">
        <f t="shared" si="1880"/>
        <v>-882.89467500000001</v>
      </c>
      <c r="O1067" s="6">
        <f t="shared" si="1880"/>
        <v>-15.35469</v>
      </c>
      <c r="P1067" s="6">
        <f t="shared" si="1880"/>
        <v>0</v>
      </c>
      <c r="Q1067" s="6">
        <f t="shared" si="1880"/>
        <v>0</v>
      </c>
      <c r="R1067" s="6">
        <f t="shared" si="1880"/>
        <v>0</v>
      </c>
      <c r="S1067" s="6">
        <f t="shared" si="1880"/>
        <v>0</v>
      </c>
      <c r="T1067" s="6">
        <f t="shared" si="1880"/>
        <v>0</v>
      </c>
      <c r="U1067" s="6">
        <f t="shared" si="1880"/>
        <v>0</v>
      </c>
      <c r="V1067" s="6">
        <f t="shared" si="1880"/>
        <v>-312.015175</v>
      </c>
      <c r="W1067" s="6">
        <f t="shared" si="1880"/>
        <v>0</v>
      </c>
      <c r="X1067" s="6">
        <f t="shared" si="1880"/>
        <v>0</v>
      </c>
      <c r="Y1067" s="6">
        <f t="shared" si="1880"/>
        <v>-2.3622599999999996</v>
      </c>
      <c r="Z1067" s="6">
        <f t="shared" si="1880"/>
        <v>0</v>
      </c>
      <c r="AA1067" s="6">
        <f t="shared" si="1880"/>
        <v>0</v>
      </c>
      <c r="AB1067" s="6">
        <f t="shared" si="1880"/>
        <v>0</v>
      </c>
      <c r="AC1067" s="67"/>
      <c r="AD1067" s="55"/>
    </row>
    <row r="1068" spans="1:30" s="52" customFormat="1">
      <c r="A1068" s="96" t="s">
        <v>564</v>
      </c>
      <c r="B1068" s="75">
        <f>-6284.65997793231/2</f>
        <v>-3142.3299889661548</v>
      </c>
      <c r="C1068" s="165">
        <f t="shared" si="1814"/>
        <v>-261.86</v>
      </c>
      <c r="D1068" s="38">
        <v>1.6500000000000001E-2</v>
      </c>
      <c r="E1068" s="38">
        <v>0.1368</v>
      </c>
      <c r="F1068" s="38">
        <v>5.7599999999999998E-2</v>
      </c>
      <c r="G1068" s="38">
        <v>8.0399999999999999E-2</v>
      </c>
      <c r="H1068" s="38">
        <v>4.1099999999999998E-2</v>
      </c>
      <c r="I1068" s="38">
        <v>0.13389999999999999</v>
      </c>
      <c r="J1068" s="38">
        <v>2.12E-2</v>
      </c>
      <c r="K1068" s="38">
        <v>3.2500000000000001E-2</v>
      </c>
      <c r="L1068" s="38">
        <v>1.7100000000000001E-2</v>
      </c>
      <c r="M1068" s="38">
        <v>2.5999999999999999E-2</v>
      </c>
      <c r="N1068" s="38">
        <v>0.13320000000000001</v>
      </c>
      <c r="O1068" s="38">
        <v>1.89E-2</v>
      </c>
      <c r="P1068" s="38">
        <v>0</v>
      </c>
      <c r="Q1068" s="38">
        <v>3.8600000000000002E-2</v>
      </c>
      <c r="R1068" s="38">
        <v>1.9E-2</v>
      </c>
      <c r="S1068" s="38">
        <v>4.1999999999999997E-3</v>
      </c>
      <c r="T1068" s="38">
        <v>5.3999999999999999E-2</v>
      </c>
      <c r="U1068" s="38">
        <v>1.78E-2</v>
      </c>
      <c r="V1068" s="38">
        <v>3.6700000000000003E-2</v>
      </c>
      <c r="W1068" s="38">
        <v>4.7199999999999999E-2</v>
      </c>
      <c r="X1068" s="38">
        <v>6.3899999999999998E-2</v>
      </c>
      <c r="Y1068" s="38">
        <v>2.5999999999999999E-3</v>
      </c>
      <c r="Z1068" s="5">
        <v>0</v>
      </c>
      <c r="AA1068" s="5">
        <v>8.0000000000000004E-4</v>
      </c>
      <c r="AB1068" s="5">
        <v>0</v>
      </c>
      <c r="AC1068" s="67"/>
      <c r="AD1068" s="55"/>
    </row>
    <row r="1069" spans="1:30" s="52" customFormat="1">
      <c r="A1069" s="97"/>
      <c r="B1069" s="65"/>
      <c r="C1069" s="165"/>
      <c r="D1069" s="6">
        <f>$C1068*D1068</f>
        <v>-4.3206900000000008</v>
      </c>
      <c r="E1069" s="6">
        <f t="shared" ref="E1069" si="1881">$C1068*E1068</f>
        <v>-35.822448000000001</v>
      </c>
      <c r="F1069" s="6">
        <f t="shared" ref="F1069" si="1882">$C1068*F1068</f>
        <v>-15.083136</v>
      </c>
      <c r="G1069" s="6">
        <f t="shared" ref="G1069:AB1069" si="1883">$C1068*G1068</f>
        <v>-21.053544000000002</v>
      </c>
      <c r="H1069" s="6">
        <f t="shared" si="1883"/>
        <v>-10.762446000000001</v>
      </c>
      <c r="I1069" s="6">
        <f t="shared" si="1883"/>
        <v>-35.063054000000001</v>
      </c>
      <c r="J1069" s="6">
        <f t="shared" si="1883"/>
        <v>-5.5514320000000001</v>
      </c>
      <c r="K1069" s="6">
        <f t="shared" si="1883"/>
        <v>-8.5104500000000005</v>
      </c>
      <c r="L1069" s="6">
        <f t="shared" si="1883"/>
        <v>-4.4778060000000002</v>
      </c>
      <c r="M1069" s="6">
        <f t="shared" si="1883"/>
        <v>-6.8083600000000004</v>
      </c>
      <c r="N1069" s="6">
        <f t="shared" si="1883"/>
        <v>-34.879752000000003</v>
      </c>
      <c r="O1069" s="6">
        <f t="shared" si="1883"/>
        <v>-4.9491540000000001</v>
      </c>
      <c r="P1069" s="6">
        <f t="shared" si="1883"/>
        <v>0</v>
      </c>
      <c r="Q1069" s="6">
        <f t="shared" si="1883"/>
        <v>-10.107796</v>
      </c>
      <c r="R1069" s="6">
        <f t="shared" si="1883"/>
        <v>-4.9753400000000001</v>
      </c>
      <c r="S1069" s="6">
        <f t="shared" si="1883"/>
        <v>-1.099812</v>
      </c>
      <c r="T1069" s="6">
        <f t="shared" si="1883"/>
        <v>-14.14044</v>
      </c>
      <c r="U1069" s="6">
        <f t="shared" si="1883"/>
        <v>-4.6611080000000005</v>
      </c>
      <c r="V1069" s="6">
        <f t="shared" si="1883"/>
        <v>-9.6102620000000005</v>
      </c>
      <c r="W1069" s="6">
        <f t="shared" si="1883"/>
        <v>-12.359792000000001</v>
      </c>
      <c r="X1069" s="6">
        <f t="shared" si="1883"/>
        <v>-16.732854</v>
      </c>
      <c r="Y1069" s="6">
        <f t="shared" si="1883"/>
        <v>-0.680836</v>
      </c>
      <c r="Z1069" s="6">
        <f t="shared" si="1883"/>
        <v>0</v>
      </c>
      <c r="AA1069" s="6">
        <f t="shared" si="1883"/>
        <v>-0.20948800000000001</v>
      </c>
      <c r="AB1069" s="6">
        <f t="shared" si="1883"/>
        <v>0</v>
      </c>
      <c r="AC1069" s="67"/>
      <c r="AD1069" s="55"/>
    </row>
    <row r="1070" spans="1:30" s="52" customFormat="1">
      <c r="A1070" s="96" t="s">
        <v>566</v>
      </c>
      <c r="B1070" s="75">
        <f>-6284.65997793231/2</f>
        <v>-3142.3299889661548</v>
      </c>
      <c r="C1070" s="165">
        <f t="shared" si="1814"/>
        <v>-261.86</v>
      </c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>
        <v>1</v>
      </c>
      <c r="V1070" s="38"/>
      <c r="W1070" s="38"/>
      <c r="X1070" s="38"/>
      <c r="Y1070" s="38"/>
      <c r="Z1070" s="5"/>
      <c r="AA1070" s="5"/>
      <c r="AB1070" s="5"/>
      <c r="AC1070" s="67"/>
      <c r="AD1070" s="55"/>
    </row>
    <row r="1071" spans="1:30" s="52" customFormat="1">
      <c r="A1071" s="97"/>
      <c r="B1071" s="65"/>
      <c r="C1071" s="165"/>
      <c r="D1071" s="6">
        <f>$C1070*D1070</f>
        <v>0</v>
      </c>
      <c r="E1071" s="6">
        <f t="shared" ref="E1071" si="1884">$C1070*E1070</f>
        <v>0</v>
      </c>
      <c r="F1071" s="6">
        <f t="shared" ref="F1071" si="1885">$C1070*F1070</f>
        <v>0</v>
      </c>
      <c r="G1071" s="6">
        <f t="shared" ref="G1071:AB1071" si="1886">$C1070*G1070</f>
        <v>0</v>
      </c>
      <c r="H1071" s="6">
        <f t="shared" si="1886"/>
        <v>0</v>
      </c>
      <c r="I1071" s="6">
        <f t="shared" si="1886"/>
        <v>0</v>
      </c>
      <c r="J1071" s="6">
        <f t="shared" si="1886"/>
        <v>0</v>
      </c>
      <c r="K1071" s="6">
        <f t="shared" si="1886"/>
        <v>0</v>
      </c>
      <c r="L1071" s="6">
        <f t="shared" si="1886"/>
        <v>0</v>
      </c>
      <c r="M1071" s="6">
        <f t="shared" si="1886"/>
        <v>0</v>
      </c>
      <c r="N1071" s="6">
        <f t="shared" si="1886"/>
        <v>0</v>
      </c>
      <c r="O1071" s="6">
        <f t="shared" si="1886"/>
        <v>0</v>
      </c>
      <c r="P1071" s="6">
        <f t="shared" si="1886"/>
        <v>0</v>
      </c>
      <c r="Q1071" s="6">
        <f t="shared" si="1886"/>
        <v>0</v>
      </c>
      <c r="R1071" s="6">
        <f t="shared" si="1886"/>
        <v>0</v>
      </c>
      <c r="S1071" s="6">
        <f t="shared" si="1886"/>
        <v>0</v>
      </c>
      <c r="T1071" s="6">
        <f t="shared" si="1886"/>
        <v>0</v>
      </c>
      <c r="U1071" s="6">
        <f t="shared" si="1886"/>
        <v>-261.86</v>
      </c>
      <c r="V1071" s="6">
        <f t="shared" si="1886"/>
        <v>0</v>
      </c>
      <c r="W1071" s="6">
        <f t="shared" si="1886"/>
        <v>0</v>
      </c>
      <c r="X1071" s="6">
        <f t="shared" si="1886"/>
        <v>0</v>
      </c>
      <c r="Y1071" s="6">
        <f t="shared" si="1886"/>
        <v>0</v>
      </c>
      <c r="Z1071" s="6">
        <f t="shared" si="1886"/>
        <v>0</v>
      </c>
      <c r="AA1071" s="6">
        <f t="shared" si="1886"/>
        <v>0</v>
      </c>
      <c r="AB1071" s="6">
        <f t="shared" si="1886"/>
        <v>0</v>
      </c>
      <c r="AC1071" s="67"/>
      <c r="AD1071" s="55"/>
    </row>
    <row r="1072" spans="1:30" s="52" customFormat="1">
      <c r="A1072" s="96" t="s">
        <v>565</v>
      </c>
      <c r="B1072" s="75">
        <f>-307948.338918683/2</f>
        <v>-153974.1694593415</v>
      </c>
      <c r="C1072" s="165">
        <f t="shared" si="1814"/>
        <v>-12831.18</v>
      </c>
      <c r="D1072" s="38">
        <v>1.6500000000000001E-2</v>
      </c>
      <c r="E1072" s="38">
        <v>0.1368</v>
      </c>
      <c r="F1072" s="38">
        <v>5.7599999999999998E-2</v>
      </c>
      <c r="G1072" s="38">
        <v>8.0399999999999999E-2</v>
      </c>
      <c r="H1072" s="38">
        <v>4.1099999999999998E-2</v>
      </c>
      <c r="I1072" s="38">
        <v>0.13389999999999999</v>
      </c>
      <c r="J1072" s="38">
        <v>2.12E-2</v>
      </c>
      <c r="K1072" s="38">
        <v>3.2500000000000001E-2</v>
      </c>
      <c r="L1072" s="38">
        <v>1.7100000000000001E-2</v>
      </c>
      <c r="M1072" s="38">
        <v>2.5999999999999999E-2</v>
      </c>
      <c r="N1072" s="38">
        <v>0.13320000000000001</v>
      </c>
      <c r="O1072" s="38">
        <v>1.89E-2</v>
      </c>
      <c r="P1072" s="38">
        <v>0</v>
      </c>
      <c r="Q1072" s="38">
        <v>3.8600000000000002E-2</v>
      </c>
      <c r="R1072" s="38">
        <v>1.9E-2</v>
      </c>
      <c r="S1072" s="38">
        <v>4.1999999999999997E-3</v>
      </c>
      <c r="T1072" s="38">
        <v>5.3999999999999999E-2</v>
      </c>
      <c r="U1072" s="38">
        <v>1.78E-2</v>
      </c>
      <c r="V1072" s="38">
        <v>3.6700000000000003E-2</v>
      </c>
      <c r="W1072" s="38">
        <v>4.7199999999999999E-2</v>
      </c>
      <c r="X1072" s="38">
        <v>6.3899999999999998E-2</v>
      </c>
      <c r="Y1072" s="38">
        <v>2.5999999999999999E-3</v>
      </c>
      <c r="Z1072" s="5">
        <v>0</v>
      </c>
      <c r="AA1072" s="5">
        <v>8.0000000000000004E-4</v>
      </c>
      <c r="AB1072" s="5">
        <v>0</v>
      </c>
      <c r="AC1072" s="67"/>
      <c r="AD1072" s="55"/>
    </row>
    <row r="1073" spans="1:30" s="52" customFormat="1">
      <c r="A1073" s="97"/>
      <c r="B1073" s="65"/>
      <c r="C1073" s="165"/>
      <c r="D1073" s="6">
        <f>$C1072*D1072</f>
        <v>-211.71447000000001</v>
      </c>
      <c r="E1073" s="6">
        <f t="shared" ref="E1073" si="1887">$C1072*E1072</f>
        <v>-1755.3054240000001</v>
      </c>
      <c r="F1073" s="6">
        <f t="shared" ref="F1073" si="1888">$C1072*F1072</f>
        <v>-739.07596799999999</v>
      </c>
      <c r="G1073" s="6">
        <f t="shared" ref="G1073:AB1073" si="1889">$C1072*G1072</f>
        <v>-1031.626872</v>
      </c>
      <c r="H1073" s="6">
        <f t="shared" si="1889"/>
        <v>-527.36149799999998</v>
      </c>
      <c r="I1073" s="6">
        <f t="shared" si="1889"/>
        <v>-1718.095002</v>
      </c>
      <c r="J1073" s="6">
        <f t="shared" si="1889"/>
        <v>-272.02101600000003</v>
      </c>
      <c r="K1073" s="6">
        <f t="shared" si="1889"/>
        <v>-417.01335</v>
      </c>
      <c r="L1073" s="6">
        <f t="shared" si="1889"/>
        <v>-219.41317800000002</v>
      </c>
      <c r="M1073" s="6">
        <f t="shared" si="1889"/>
        <v>-333.61068</v>
      </c>
      <c r="N1073" s="6">
        <f t="shared" si="1889"/>
        <v>-1709.1131760000003</v>
      </c>
      <c r="O1073" s="6">
        <f t="shared" si="1889"/>
        <v>-242.50930200000002</v>
      </c>
      <c r="P1073" s="6">
        <f t="shared" si="1889"/>
        <v>0</v>
      </c>
      <c r="Q1073" s="6">
        <f t="shared" si="1889"/>
        <v>-495.28354800000005</v>
      </c>
      <c r="R1073" s="6">
        <f t="shared" si="1889"/>
        <v>-243.79241999999999</v>
      </c>
      <c r="S1073" s="6">
        <f t="shared" si="1889"/>
        <v>-53.890955999999996</v>
      </c>
      <c r="T1073" s="6">
        <f t="shared" si="1889"/>
        <v>-692.88372000000004</v>
      </c>
      <c r="U1073" s="6">
        <f t="shared" si="1889"/>
        <v>-228.395004</v>
      </c>
      <c r="V1073" s="6">
        <f t="shared" si="1889"/>
        <v>-470.90430600000008</v>
      </c>
      <c r="W1073" s="6">
        <f t="shared" si="1889"/>
        <v>-605.63169600000003</v>
      </c>
      <c r="X1073" s="6">
        <f t="shared" si="1889"/>
        <v>-819.91240200000004</v>
      </c>
      <c r="Y1073" s="6">
        <f t="shared" si="1889"/>
        <v>-33.361067999999996</v>
      </c>
      <c r="Z1073" s="6">
        <f t="shared" si="1889"/>
        <v>0</v>
      </c>
      <c r="AA1073" s="6">
        <f t="shared" si="1889"/>
        <v>-10.264944</v>
      </c>
      <c r="AB1073" s="6">
        <f t="shared" si="1889"/>
        <v>0</v>
      </c>
      <c r="AC1073" s="67"/>
      <c r="AD1073" s="55"/>
    </row>
    <row r="1074" spans="1:30" s="52" customFormat="1">
      <c r="A1074" s="96" t="s">
        <v>567</v>
      </c>
      <c r="B1074" s="75">
        <f>-307948.338918683/2</f>
        <v>-153974.1694593415</v>
      </c>
      <c r="C1074" s="165">
        <f t="shared" si="1814"/>
        <v>-12831.18</v>
      </c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>
        <v>1</v>
      </c>
      <c r="V1074" s="38"/>
      <c r="W1074" s="38"/>
      <c r="X1074" s="38"/>
      <c r="Y1074" s="38"/>
      <c r="Z1074" s="5"/>
      <c r="AA1074" s="5"/>
      <c r="AB1074" s="5"/>
      <c r="AC1074" s="67"/>
      <c r="AD1074" s="55"/>
    </row>
    <row r="1075" spans="1:30" s="52" customFormat="1">
      <c r="A1075" s="97"/>
      <c r="B1075" s="65"/>
      <c r="C1075" s="165"/>
      <c r="D1075" s="6">
        <f>$C1074*D1074</f>
        <v>0</v>
      </c>
      <c r="E1075" s="6">
        <f t="shared" ref="E1075" si="1890">$C1074*E1074</f>
        <v>0</v>
      </c>
      <c r="F1075" s="6">
        <f t="shared" ref="F1075" si="1891">$C1074*F1074</f>
        <v>0</v>
      </c>
      <c r="G1075" s="6">
        <f t="shared" ref="G1075:AB1075" si="1892">$C1074*G1074</f>
        <v>0</v>
      </c>
      <c r="H1075" s="6">
        <f t="shared" si="1892"/>
        <v>0</v>
      </c>
      <c r="I1075" s="6">
        <f t="shared" si="1892"/>
        <v>0</v>
      </c>
      <c r="J1075" s="6">
        <f t="shared" si="1892"/>
        <v>0</v>
      </c>
      <c r="K1075" s="6">
        <f t="shared" si="1892"/>
        <v>0</v>
      </c>
      <c r="L1075" s="6">
        <f t="shared" si="1892"/>
        <v>0</v>
      </c>
      <c r="M1075" s="6">
        <f t="shared" si="1892"/>
        <v>0</v>
      </c>
      <c r="N1075" s="6">
        <f t="shared" si="1892"/>
        <v>0</v>
      </c>
      <c r="O1075" s="6">
        <f t="shared" si="1892"/>
        <v>0</v>
      </c>
      <c r="P1075" s="6">
        <f t="shared" si="1892"/>
        <v>0</v>
      </c>
      <c r="Q1075" s="6">
        <f t="shared" si="1892"/>
        <v>0</v>
      </c>
      <c r="R1075" s="6">
        <f t="shared" si="1892"/>
        <v>0</v>
      </c>
      <c r="S1075" s="6">
        <f t="shared" si="1892"/>
        <v>0</v>
      </c>
      <c r="T1075" s="6">
        <f t="shared" si="1892"/>
        <v>0</v>
      </c>
      <c r="U1075" s="6">
        <f t="shared" si="1892"/>
        <v>-12831.18</v>
      </c>
      <c r="V1075" s="6">
        <f t="shared" si="1892"/>
        <v>0</v>
      </c>
      <c r="W1075" s="6">
        <f t="shared" si="1892"/>
        <v>0</v>
      </c>
      <c r="X1075" s="6">
        <f t="shared" si="1892"/>
        <v>0</v>
      </c>
      <c r="Y1075" s="6">
        <f t="shared" si="1892"/>
        <v>0</v>
      </c>
      <c r="Z1075" s="6">
        <f t="shared" si="1892"/>
        <v>0</v>
      </c>
      <c r="AA1075" s="6">
        <f t="shared" si="1892"/>
        <v>0</v>
      </c>
      <c r="AB1075" s="6">
        <f t="shared" si="1892"/>
        <v>0</v>
      </c>
      <c r="AC1075" s="67"/>
      <c r="AD1075" s="55"/>
    </row>
    <row r="1076" spans="1:30" s="52" customFormat="1">
      <c r="A1076" s="96" t="s">
        <v>610</v>
      </c>
      <c r="B1076" s="75">
        <v>29233259.078956753</v>
      </c>
      <c r="C1076" s="165">
        <f t="shared" si="1814"/>
        <v>2436104.92</v>
      </c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>
        <v>0.75480000000000003</v>
      </c>
      <c r="V1076" s="38"/>
      <c r="W1076" s="38">
        <v>0.2452</v>
      </c>
      <c r="X1076" s="38"/>
      <c r="Y1076" s="38"/>
      <c r="Z1076" s="5"/>
      <c r="AA1076" s="5"/>
      <c r="AB1076" s="5"/>
      <c r="AC1076" s="67"/>
      <c r="AD1076" s="55"/>
    </row>
    <row r="1077" spans="1:30" s="52" customFormat="1">
      <c r="A1077" s="97"/>
      <c r="B1077" s="65"/>
      <c r="C1077" s="165"/>
      <c r="D1077" s="6">
        <f>$C1076*D1076</f>
        <v>0</v>
      </c>
      <c r="E1077" s="6">
        <f t="shared" ref="E1077" si="1893">$C1076*E1076</f>
        <v>0</v>
      </c>
      <c r="F1077" s="6">
        <f t="shared" ref="F1077:AB1077" si="1894">$C1076*F1076</f>
        <v>0</v>
      </c>
      <c r="G1077" s="6">
        <f t="shared" si="1894"/>
        <v>0</v>
      </c>
      <c r="H1077" s="6">
        <f t="shared" si="1894"/>
        <v>0</v>
      </c>
      <c r="I1077" s="6">
        <f t="shared" si="1894"/>
        <v>0</v>
      </c>
      <c r="J1077" s="6">
        <f t="shared" si="1894"/>
        <v>0</v>
      </c>
      <c r="K1077" s="6">
        <f t="shared" si="1894"/>
        <v>0</v>
      </c>
      <c r="L1077" s="6">
        <f t="shared" si="1894"/>
        <v>0</v>
      </c>
      <c r="M1077" s="6">
        <f t="shared" si="1894"/>
        <v>0</v>
      </c>
      <c r="N1077" s="6">
        <f t="shared" si="1894"/>
        <v>0</v>
      </c>
      <c r="O1077" s="6">
        <f t="shared" si="1894"/>
        <v>0</v>
      </c>
      <c r="P1077" s="6">
        <f t="shared" si="1894"/>
        <v>0</v>
      </c>
      <c r="Q1077" s="6">
        <f t="shared" si="1894"/>
        <v>0</v>
      </c>
      <c r="R1077" s="6">
        <f t="shared" si="1894"/>
        <v>0</v>
      </c>
      <c r="S1077" s="6">
        <f t="shared" si="1894"/>
        <v>0</v>
      </c>
      <c r="T1077" s="6">
        <f t="shared" si="1894"/>
        <v>0</v>
      </c>
      <c r="U1077" s="6">
        <f t="shared" si="1894"/>
        <v>1838771.9936160001</v>
      </c>
      <c r="V1077" s="6">
        <f t="shared" si="1894"/>
        <v>0</v>
      </c>
      <c r="W1077" s="6">
        <f t="shared" si="1894"/>
        <v>597332.92638399999</v>
      </c>
      <c r="X1077" s="6">
        <f t="shared" si="1894"/>
        <v>0</v>
      </c>
      <c r="Y1077" s="6">
        <f t="shared" si="1894"/>
        <v>0</v>
      </c>
      <c r="Z1077" s="6">
        <f t="shared" si="1894"/>
        <v>0</v>
      </c>
      <c r="AA1077" s="6">
        <f t="shared" si="1894"/>
        <v>0</v>
      </c>
      <c r="AB1077" s="6">
        <f t="shared" si="1894"/>
        <v>0</v>
      </c>
      <c r="AC1077" s="67"/>
      <c r="AD1077" s="55"/>
    </row>
    <row r="1078" spans="1:30" s="52" customFormat="1">
      <c r="A1078" s="96" t="s">
        <v>611</v>
      </c>
      <c r="B1078" s="75">
        <v>0</v>
      </c>
      <c r="C1078" s="165">
        <f t="shared" si="1814"/>
        <v>0</v>
      </c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>
        <v>1</v>
      </c>
      <c r="S1078" s="38"/>
      <c r="T1078" s="38"/>
      <c r="U1078" s="38"/>
      <c r="V1078" s="38"/>
      <c r="W1078" s="38"/>
      <c r="X1078" s="38"/>
      <c r="Y1078" s="38"/>
      <c r="Z1078" s="5"/>
      <c r="AA1078" s="5"/>
      <c r="AB1078" s="5"/>
      <c r="AC1078" s="67"/>
      <c r="AD1078" s="55"/>
    </row>
    <row r="1079" spans="1:30" s="52" customFormat="1">
      <c r="A1079" s="97"/>
      <c r="B1079" s="65"/>
      <c r="C1079" s="165"/>
      <c r="D1079" s="6">
        <f>$C1078*D1078</f>
        <v>0</v>
      </c>
      <c r="E1079" s="6">
        <f t="shared" ref="E1079:T1085" si="1895">$C1078*E1078</f>
        <v>0</v>
      </c>
      <c r="F1079" s="6">
        <f t="shared" ref="F1079:AB1079" si="1896">$C1078*F1078</f>
        <v>0</v>
      </c>
      <c r="G1079" s="6">
        <f t="shared" si="1896"/>
        <v>0</v>
      </c>
      <c r="H1079" s="6">
        <f t="shared" si="1896"/>
        <v>0</v>
      </c>
      <c r="I1079" s="6">
        <f t="shared" si="1896"/>
        <v>0</v>
      </c>
      <c r="J1079" s="6">
        <f t="shared" si="1896"/>
        <v>0</v>
      </c>
      <c r="K1079" s="6">
        <f t="shared" si="1896"/>
        <v>0</v>
      </c>
      <c r="L1079" s="6">
        <f t="shared" si="1896"/>
        <v>0</v>
      </c>
      <c r="M1079" s="6">
        <f t="shared" si="1896"/>
        <v>0</v>
      </c>
      <c r="N1079" s="6">
        <f t="shared" si="1896"/>
        <v>0</v>
      </c>
      <c r="O1079" s="6">
        <f t="shared" si="1896"/>
        <v>0</v>
      </c>
      <c r="P1079" s="6">
        <f t="shared" si="1896"/>
        <v>0</v>
      </c>
      <c r="Q1079" s="6">
        <f t="shared" si="1896"/>
        <v>0</v>
      </c>
      <c r="R1079" s="6">
        <f t="shared" si="1896"/>
        <v>0</v>
      </c>
      <c r="S1079" s="6">
        <f t="shared" si="1896"/>
        <v>0</v>
      </c>
      <c r="T1079" s="6">
        <f t="shared" si="1896"/>
        <v>0</v>
      </c>
      <c r="U1079" s="6">
        <f t="shared" si="1896"/>
        <v>0</v>
      </c>
      <c r="V1079" s="6">
        <f t="shared" si="1896"/>
        <v>0</v>
      </c>
      <c r="W1079" s="6">
        <f t="shared" si="1896"/>
        <v>0</v>
      </c>
      <c r="X1079" s="6">
        <f t="shared" si="1896"/>
        <v>0</v>
      </c>
      <c r="Y1079" s="6">
        <f t="shared" si="1896"/>
        <v>0</v>
      </c>
      <c r="Z1079" s="6">
        <f t="shared" si="1896"/>
        <v>0</v>
      </c>
      <c r="AA1079" s="6">
        <f t="shared" si="1896"/>
        <v>0</v>
      </c>
      <c r="AB1079" s="6">
        <f t="shared" si="1896"/>
        <v>0</v>
      </c>
      <c r="AC1079" s="67"/>
      <c r="AD1079" s="55"/>
    </row>
    <row r="1080" spans="1:30" s="52" customFormat="1">
      <c r="A1080" s="96" t="s">
        <v>625</v>
      </c>
      <c r="B1080" s="75">
        <v>165823.48517566026</v>
      </c>
      <c r="C1080" s="165">
        <f t="shared" si="1814"/>
        <v>13818.62</v>
      </c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>
        <v>1</v>
      </c>
      <c r="S1080" s="38"/>
      <c r="T1080" s="38"/>
      <c r="U1080" s="38"/>
      <c r="V1080" s="38"/>
      <c r="W1080" s="38"/>
      <c r="X1080" s="38"/>
      <c r="Y1080" s="38"/>
      <c r="Z1080" s="5"/>
      <c r="AA1080" s="5"/>
      <c r="AB1080" s="5"/>
      <c r="AC1080" s="67"/>
      <c r="AD1080" s="55"/>
    </row>
    <row r="1081" spans="1:30" s="52" customFormat="1">
      <c r="A1081" s="97"/>
      <c r="B1081" s="65"/>
      <c r="C1081" s="165"/>
      <c r="D1081" s="6">
        <f>$C1080*D1080</f>
        <v>0</v>
      </c>
      <c r="E1081" s="6">
        <f t="shared" ref="E1081:AB1081" si="1897">$C1080*E1080</f>
        <v>0</v>
      </c>
      <c r="F1081" s="6">
        <f t="shared" si="1897"/>
        <v>0</v>
      </c>
      <c r="G1081" s="6">
        <f t="shared" si="1897"/>
        <v>0</v>
      </c>
      <c r="H1081" s="6">
        <f t="shared" si="1897"/>
        <v>0</v>
      </c>
      <c r="I1081" s="6">
        <f t="shared" si="1897"/>
        <v>0</v>
      </c>
      <c r="J1081" s="6">
        <f t="shared" si="1897"/>
        <v>0</v>
      </c>
      <c r="K1081" s="6">
        <f t="shared" si="1897"/>
        <v>0</v>
      </c>
      <c r="L1081" s="6">
        <f t="shared" si="1897"/>
        <v>0</v>
      </c>
      <c r="M1081" s="6">
        <f t="shared" si="1897"/>
        <v>0</v>
      </c>
      <c r="N1081" s="6">
        <f t="shared" si="1897"/>
        <v>0</v>
      </c>
      <c r="O1081" s="6">
        <f t="shared" si="1897"/>
        <v>0</v>
      </c>
      <c r="P1081" s="6">
        <f t="shared" si="1897"/>
        <v>0</v>
      </c>
      <c r="Q1081" s="6">
        <f t="shared" si="1897"/>
        <v>0</v>
      </c>
      <c r="R1081" s="6">
        <f t="shared" si="1897"/>
        <v>13818.62</v>
      </c>
      <c r="S1081" s="6">
        <f t="shared" si="1897"/>
        <v>0</v>
      </c>
      <c r="T1081" s="6">
        <f t="shared" si="1897"/>
        <v>0</v>
      </c>
      <c r="U1081" s="6">
        <f t="shared" si="1897"/>
        <v>0</v>
      </c>
      <c r="V1081" s="6">
        <f t="shared" si="1897"/>
        <v>0</v>
      </c>
      <c r="W1081" s="6">
        <f t="shared" si="1897"/>
        <v>0</v>
      </c>
      <c r="X1081" s="6">
        <f t="shared" si="1897"/>
        <v>0</v>
      </c>
      <c r="Y1081" s="6">
        <f t="shared" si="1897"/>
        <v>0</v>
      </c>
      <c r="Z1081" s="6">
        <f t="shared" si="1897"/>
        <v>0</v>
      </c>
      <c r="AA1081" s="6">
        <f t="shared" si="1897"/>
        <v>0</v>
      </c>
      <c r="AB1081" s="6">
        <f t="shared" si="1897"/>
        <v>0</v>
      </c>
      <c r="AC1081" s="67"/>
      <c r="AD1081" s="55"/>
    </row>
    <row r="1082" spans="1:30" s="52" customFormat="1">
      <c r="A1082" s="96" t="s">
        <v>623</v>
      </c>
      <c r="B1082" s="75">
        <v>612832.501969303</v>
      </c>
      <c r="C1082" s="165">
        <f t="shared" si="1814"/>
        <v>51069.38</v>
      </c>
      <c r="D1082" s="38"/>
      <c r="E1082" s="38">
        <v>0.16600000000000001</v>
      </c>
      <c r="F1082" s="38">
        <v>8.09E-2</v>
      </c>
      <c r="G1082" s="38"/>
      <c r="H1082" s="38">
        <v>2.7400000000000001E-2</v>
      </c>
      <c r="I1082" s="38"/>
      <c r="J1082" s="38">
        <v>0.02</v>
      </c>
      <c r="K1082" s="38">
        <v>3.5000000000000001E-3</v>
      </c>
      <c r="L1082" s="38">
        <v>1.3100000000000001E-2</v>
      </c>
      <c r="M1082" s="38"/>
      <c r="N1082" s="38">
        <v>0.52769999999999995</v>
      </c>
      <c r="O1082" s="38">
        <v>1.54E-2</v>
      </c>
      <c r="P1082" s="38"/>
      <c r="Q1082" s="38"/>
      <c r="R1082" s="38"/>
      <c r="S1082" s="38"/>
      <c r="T1082" s="38"/>
      <c r="U1082" s="38"/>
      <c r="V1082" s="38">
        <v>0.1454</v>
      </c>
      <c r="W1082" s="38"/>
      <c r="X1082" s="38"/>
      <c r="Y1082" s="38"/>
      <c r="Z1082" s="5"/>
      <c r="AA1082" s="5">
        <v>5.9999999999999995E-4</v>
      </c>
      <c r="AB1082" s="5"/>
      <c r="AC1082" s="67"/>
      <c r="AD1082" s="55"/>
    </row>
    <row r="1083" spans="1:30" s="52" customFormat="1">
      <c r="A1083" s="97"/>
      <c r="B1083" s="65"/>
      <c r="C1083" s="165"/>
      <c r="D1083" s="6">
        <f>$C1082*D1082</f>
        <v>0</v>
      </c>
      <c r="E1083" s="6">
        <f t="shared" ref="E1083:AB1083" si="1898">$C1082*E1082</f>
        <v>8477.5170799999996</v>
      </c>
      <c r="F1083" s="6">
        <f t="shared" si="1898"/>
        <v>4131.5128420000001</v>
      </c>
      <c r="G1083" s="6">
        <f t="shared" si="1898"/>
        <v>0</v>
      </c>
      <c r="H1083" s="6">
        <f t="shared" si="1898"/>
        <v>1399.3010119999999</v>
      </c>
      <c r="I1083" s="6">
        <f t="shared" si="1898"/>
        <v>0</v>
      </c>
      <c r="J1083" s="6">
        <f t="shared" si="1898"/>
        <v>1021.3876</v>
      </c>
      <c r="K1083" s="6">
        <f t="shared" si="1898"/>
        <v>178.74283</v>
      </c>
      <c r="L1083" s="6">
        <f t="shared" si="1898"/>
        <v>669.00887799999998</v>
      </c>
      <c r="M1083" s="6">
        <f t="shared" si="1898"/>
        <v>0</v>
      </c>
      <c r="N1083" s="6">
        <f t="shared" si="1898"/>
        <v>26949.311825999997</v>
      </c>
      <c r="O1083" s="6">
        <f t="shared" si="1898"/>
        <v>786.46845199999996</v>
      </c>
      <c r="P1083" s="6">
        <f t="shared" si="1898"/>
        <v>0</v>
      </c>
      <c r="Q1083" s="6">
        <f t="shared" si="1898"/>
        <v>0</v>
      </c>
      <c r="R1083" s="6">
        <f t="shared" si="1898"/>
        <v>0</v>
      </c>
      <c r="S1083" s="6">
        <f t="shared" si="1898"/>
        <v>0</v>
      </c>
      <c r="T1083" s="6">
        <f t="shared" si="1898"/>
        <v>0</v>
      </c>
      <c r="U1083" s="6">
        <f t="shared" si="1898"/>
        <v>0</v>
      </c>
      <c r="V1083" s="6">
        <f t="shared" si="1898"/>
        <v>7425.4878519999993</v>
      </c>
      <c r="W1083" s="6">
        <f t="shared" si="1898"/>
        <v>0</v>
      </c>
      <c r="X1083" s="6">
        <f t="shared" si="1898"/>
        <v>0</v>
      </c>
      <c r="Y1083" s="6">
        <f t="shared" si="1898"/>
        <v>0</v>
      </c>
      <c r="Z1083" s="6">
        <f t="shared" si="1898"/>
        <v>0</v>
      </c>
      <c r="AA1083" s="6">
        <f t="shared" si="1898"/>
        <v>30.641627999999997</v>
      </c>
      <c r="AB1083" s="6">
        <f t="shared" si="1898"/>
        <v>0</v>
      </c>
      <c r="AC1083" s="67"/>
      <c r="AD1083" s="55"/>
    </row>
    <row r="1084" spans="1:30" s="52" customFormat="1">
      <c r="A1084" s="96" t="s">
        <v>624</v>
      </c>
      <c r="B1084" s="75">
        <v>5295.7280810839784</v>
      </c>
      <c r="C1084" s="165">
        <f t="shared" si="1814"/>
        <v>441.31</v>
      </c>
      <c r="D1084" s="38"/>
      <c r="E1084" s="38">
        <v>6.4600000000000005E-2</v>
      </c>
      <c r="F1084" s="38">
        <v>8.7400000000000005E-2</v>
      </c>
      <c r="G1084" s="38"/>
      <c r="H1084" s="38">
        <v>0.19739999999999999</v>
      </c>
      <c r="I1084" s="38">
        <v>2.1600000000000001E-2</v>
      </c>
      <c r="J1084" s="38">
        <v>5.8999999999999999E-3</v>
      </c>
      <c r="K1084" s="38">
        <v>1.0200000000000001E-2</v>
      </c>
      <c r="L1084" s="38">
        <v>1E-4</v>
      </c>
      <c r="M1084" s="38"/>
      <c r="N1084" s="38">
        <v>0.39950000000000002</v>
      </c>
      <c r="O1084" s="38">
        <v>4.4999999999999997E-3</v>
      </c>
      <c r="P1084" s="38"/>
      <c r="Q1084" s="38"/>
      <c r="R1084" s="38"/>
      <c r="S1084" s="38"/>
      <c r="T1084" s="38"/>
      <c r="U1084" s="38"/>
      <c r="V1084" s="38">
        <v>0.20880000000000001</v>
      </c>
      <c r="W1084" s="38"/>
      <c r="X1084" s="38"/>
      <c r="Y1084" s="38"/>
      <c r="Z1084" s="5"/>
      <c r="AA1084" s="5"/>
      <c r="AB1084" s="5"/>
      <c r="AC1084" s="67"/>
      <c r="AD1084" s="55"/>
    </row>
    <row r="1085" spans="1:30" s="52" customFormat="1">
      <c r="A1085" s="97"/>
      <c r="B1085" s="65"/>
      <c r="C1085" s="163"/>
      <c r="D1085" s="6">
        <f>$C1084*D1084</f>
        <v>0</v>
      </c>
      <c r="E1085" s="6">
        <f t="shared" si="1895"/>
        <v>28.508626000000003</v>
      </c>
      <c r="F1085" s="6">
        <f t="shared" si="1895"/>
        <v>38.570494000000004</v>
      </c>
      <c r="G1085" s="6">
        <f t="shared" si="1895"/>
        <v>0</v>
      </c>
      <c r="H1085" s="6">
        <f t="shared" si="1895"/>
        <v>87.114593999999997</v>
      </c>
      <c r="I1085" s="6">
        <f t="shared" si="1895"/>
        <v>9.5322960000000005</v>
      </c>
      <c r="J1085" s="6">
        <f t="shared" si="1895"/>
        <v>2.603729</v>
      </c>
      <c r="K1085" s="6">
        <f t="shared" si="1895"/>
        <v>4.5013620000000003</v>
      </c>
      <c r="L1085" s="6">
        <f t="shared" si="1895"/>
        <v>4.4131000000000004E-2</v>
      </c>
      <c r="M1085" s="6">
        <f t="shared" si="1895"/>
        <v>0</v>
      </c>
      <c r="N1085" s="6">
        <f t="shared" si="1895"/>
        <v>176.30334500000001</v>
      </c>
      <c r="O1085" s="6">
        <f t="shared" si="1895"/>
        <v>1.985895</v>
      </c>
      <c r="P1085" s="6">
        <f t="shared" si="1895"/>
        <v>0</v>
      </c>
      <c r="Q1085" s="6">
        <f t="shared" si="1895"/>
        <v>0</v>
      </c>
      <c r="R1085" s="6">
        <f t="shared" si="1895"/>
        <v>0</v>
      </c>
      <c r="S1085" s="6">
        <f t="shared" si="1895"/>
        <v>0</v>
      </c>
      <c r="T1085" s="6">
        <f t="shared" si="1895"/>
        <v>0</v>
      </c>
      <c r="U1085" s="6">
        <f t="shared" ref="U1085:AB1085" si="1899">$C1084*U1084</f>
        <v>0</v>
      </c>
      <c r="V1085" s="6">
        <f t="shared" si="1899"/>
        <v>92.145528000000013</v>
      </c>
      <c r="W1085" s="6">
        <f t="shared" si="1899"/>
        <v>0</v>
      </c>
      <c r="X1085" s="6">
        <f t="shared" si="1899"/>
        <v>0</v>
      </c>
      <c r="Y1085" s="6">
        <f t="shared" si="1899"/>
        <v>0</v>
      </c>
      <c r="Z1085" s="6">
        <f t="shared" si="1899"/>
        <v>0</v>
      </c>
      <c r="AA1085" s="6">
        <f t="shared" si="1899"/>
        <v>0</v>
      </c>
      <c r="AB1085" s="6">
        <f t="shared" si="1899"/>
        <v>0</v>
      </c>
      <c r="AC1085" s="67"/>
      <c r="AD1085" s="55"/>
    </row>
    <row r="1086" spans="1:30" s="52" customFormat="1">
      <c r="A1086" s="50" t="s">
        <v>50</v>
      </c>
      <c r="B1086" s="33">
        <f>SUM(B1026:B1084)</f>
        <v>45901848.667531408</v>
      </c>
      <c r="C1086" s="51">
        <f>SUM(C1026:C1084)</f>
        <v>3825154.06</v>
      </c>
      <c r="D1086" s="51">
        <f>D1027+D1029+D1031+D1033+D1035+D1037+D1039+D1041+D1043+D1045+D1047+D1049+D1051+D1053+D1055+D1057+D1059+D1061+D1063+D1065+D1067+D1069+D1071+D1073+D1075+D1077+D1079+D1081+D1083+D1085</f>
        <v>15972.651717000001</v>
      </c>
      <c r="E1086" s="51">
        <f t="shared" ref="E1086:AB1086" si="1900">E1027+E1029+E1031+E1033+E1035+E1037+E1039+E1041+E1043+E1045+E1047+E1049+E1051+E1053+E1055+E1057+E1059+E1061+E1063+E1065+E1067+E1069+E1071+E1073+E1075+E1077+E1079+E1081+E1083+E1085</f>
        <v>11285.136873000001</v>
      </c>
      <c r="F1086" s="51">
        <f t="shared" si="1900"/>
        <v>314232.92659700004</v>
      </c>
      <c r="G1086" s="51">
        <f t="shared" si="1900"/>
        <v>2007.4402880000005</v>
      </c>
      <c r="H1086" s="51">
        <f t="shared" si="1900"/>
        <v>25865.575669000002</v>
      </c>
      <c r="I1086" s="51">
        <f t="shared" si="1900"/>
        <v>3244.7858299999984</v>
      </c>
      <c r="J1086" s="51">
        <f t="shared" si="1900"/>
        <v>1492.4910720000003</v>
      </c>
      <c r="K1086" s="51">
        <f t="shared" si="1900"/>
        <v>1396.705719</v>
      </c>
      <c r="L1086" s="51">
        <f t="shared" si="1900"/>
        <v>1078.6931370000002</v>
      </c>
      <c r="M1086" s="51">
        <f t="shared" si="1900"/>
        <v>20915.836872</v>
      </c>
      <c r="N1086" s="51">
        <f t="shared" si="1900"/>
        <v>65779.534010000003</v>
      </c>
      <c r="O1086" s="51">
        <f t="shared" si="1900"/>
        <v>1221.2055800000001</v>
      </c>
      <c r="P1086" s="51">
        <f t="shared" si="1900"/>
        <v>4363.8234179999999</v>
      </c>
      <c r="Q1086" s="51">
        <f t="shared" si="1900"/>
        <v>116652.97229600002</v>
      </c>
      <c r="R1086" s="51">
        <f t="shared" si="1900"/>
        <v>103760.809389</v>
      </c>
      <c r="S1086" s="51">
        <f t="shared" si="1900"/>
        <v>11852.183043000001</v>
      </c>
      <c r="T1086" s="51">
        <f t="shared" si="1900"/>
        <v>44518.587323</v>
      </c>
      <c r="U1086" s="51">
        <f t="shared" si="1900"/>
        <v>2231637.0182969999</v>
      </c>
      <c r="V1086" s="51">
        <f t="shared" si="1900"/>
        <v>23311.581696999998</v>
      </c>
      <c r="W1086" s="51">
        <f t="shared" si="1900"/>
        <v>629166.56889999995</v>
      </c>
      <c r="X1086" s="51">
        <f t="shared" si="1900"/>
        <v>183211.025402</v>
      </c>
      <c r="Y1086" s="51">
        <f t="shared" si="1900"/>
        <v>6484.1879819999995</v>
      </c>
      <c r="Z1086" s="51">
        <f t="shared" si="1900"/>
        <v>5651.4598449999994</v>
      </c>
      <c r="AA1086" s="51">
        <f t="shared" si="1900"/>
        <v>50.859043999999997</v>
      </c>
      <c r="AB1086" s="51">
        <f t="shared" si="1900"/>
        <v>0</v>
      </c>
      <c r="AC1086" s="67"/>
      <c r="AD1086" s="55"/>
    </row>
    <row r="1087" spans="1:30" s="52" customFormat="1">
      <c r="A1087" s="54"/>
      <c r="B1087" s="7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67"/>
      <c r="AD1087" s="55"/>
    </row>
    <row r="1088" spans="1:30" s="52" customFormat="1">
      <c r="A1088" s="54"/>
      <c r="B1088" s="7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67"/>
      <c r="AD1088" s="55"/>
    </row>
    <row r="1089" spans="1:30" s="52" customFormat="1" ht="13.8" thickBot="1">
      <c r="A1089" s="82" t="s">
        <v>343</v>
      </c>
      <c r="B1089" s="127"/>
      <c r="C1089" s="159"/>
      <c r="D1089" s="127"/>
      <c r="E1089" s="1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67"/>
      <c r="AD1089" s="55"/>
    </row>
    <row r="1090" spans="1:30" s="52" customFormat="1" ht="13.8" thickBot="1">
      <c r="A1090" s="113" t="s">
        <v>1</v>
      </c>
      <c r="B1090" s="114" t="s">
        <v>2</v>
      </c>
      <c r="C1090" s="160" t="s">
        <v>3</v>
      </c>
      <c r="D1090" s="222" t="s">
        <v>4</v>
      </c>
      <c r="E1090" s="223"/>
      <c r="F1090" s="223"/>
      <c r="G1090" s="223"/>
      <c r="H1090" s="223"/>
      <c r="I1090" s="223"/>
      <c r="J1090" s="223"/>
      <c r="K1090" s="223"/>
      <c r="L1090" s="223"/>
      <c r="M1090" s="223"/>
      <c r="N1090" s="223"/>
      <c r="O1090" s="223"/>
      <c r="P1090" s="223"/>
      <c r="Q1090" s="223"/>
      <c r="R1090" s="223"/>
      <c r="S1090" s="223"/>
      <c r="T1090" s="223"/>
      <c r="U1090" s="223"/>
      <c r="V1090" s="223"/>
      <c r="W1090" s="223"/>
      <c r="X1090" s="223"/>
      <c r="Y1090" s="223"/>
      <c r="Z1090" s="123"/>
      <c r="AA1090" s="123"/>
      <c r="AB1090" s="123"/>
      <c r="AC1090" s="67"/>
      <c r="AD1090" s="55"/>
    </row>
    <row r="1091" spans="1:30" s="52" customFormat="1">
      <c r="A1091" s="115" t="s">
        <v>5</v>
      </c>
      <c r="B1091" s="116" t="s">
        <v>6</v>
      </c>
      <c r="C1091" s="161" t="s">
        <v>6</v>
      </c>
      <c r="D1091" s="117"/>
      <c r="E1091" s="118"/>
      <c r="F1091" s="118"/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9"/>
      <c r="Z1091" s="116" t="s">
        <v>7</v>
      </c>
      <c r="AA1091" s="116"/>
      <c r="AB1091" s="116"/>
      <c r="AC1091" s="67"/>
      <c r="AD1091" s="55"/>
    </row>
    <row r="1092" spans="1:30" s="52" customFormat="1">
      <c r="A1092" s="115" t="s">
        <v>8</v>
      </c>
      <c r="B1092" s="116" t="s">
        <v>9</v>
      </c>
      <c r="C1092" s="161" t="s">
        <v>9</v>
      </c>
      <c r="D1092" s="120" t="s">
        <v>10</v>
      </c>
      <c r="E1092" s="116" t="s">
        <v>11</v>
      </c>
      <c r="F1092" s="116" t="s">
        <v>12</v>
      </c>
      <c r="G1092" s="116" t="s">
        <v>13</v>
      </c>
      <c r="H1092" s="116" t="s">
        <v>14</v>
      </c>
      <c r="I1092" s="116" t="s">
        <v>15</v>
      </c>
      <c r="J1092" s="116" t="s">
        <v>16</v>
      </c>
      <c r="K1092" s="116" t="s">
        <v>17</v>
      </c>
      <c r="L1092" s="116" t="s">
        <v>18</v>
      </c>
      <c r="M1092" s="116" t="s">
        <v>19</v>
      </c>
      <c r="N1092" s="116" t="s">
        <v>20</v>
      </c>
      <c r="O1092" s="116" t="s">
        <v>175</v>
      </c>
      <c r="P1092" s="116" t="s">
        <v>21</v>
      </c>
      <c r="Q1092" s="116" t="s">
        <v>22</v>
      </c>
      <c r="R1092" s="116" t="s">
        <v>23</v>
      </c>
      <c r="S1092" s="116" t="s">
        <v>24</v>
      </c>
      <c r="T1092" s="116" t="s">
        <v>25</v>
      </c>
      <c r="U1092" s="116" t="s">
        <v>26</v>
      </c>
      <c r="V1092" s="116" t="s">
        <v>27</v>
      </c>
      <c r="W1092" s="116" t="s">
        <v>28</v>
      </c>
      <c r="X1092" s="116" t="s">
        <v>29</v>
      </c>
      <c r="Y1092" s="116" t="s">
        <v>30</v>
      </c>
      <c r="Z1092" s="116" t="s">
        <v>31</v>
      </c>
      <c r="AA1092" s="116" t="s">
        <v>493</v>
      </c>
      <c r="AB1092" s="116" t="s">
        <v>476</v>
      </c>
      <c r="AC1092" s="67"/>
      <c r="AD1092" s="55"/>
    </row>
    <row r="1093" spans="1:30" s="52" customFormat="1">
      <c r="A1093" s="115"/>
      <c r="B1093" s="116"/>
      <c r="C1093" s="188" t="s">
        <v>640</v>
      </c>
      <c r="D1093" s="117"/>
      <c r="E1093" s="118"/>
      <c r="F1093" s="118"/>
      <c r="G1093" s="118"/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67"/>
      <c r="AD1093" s="55"/>
    </row>
    <row r="1094" spans="1:30" s="52" customFormat="1">
      <c r="A1094" s="96" t="s">
        <v>344</v>
      </c>
      <c r="B1094" s="216">
        <f xml:space="preserve"> 5067801/2</f>
        <v>2533900.5</v>
      </c>
      <c r="C1094" s="215">
        <f>ROUND(B1094/12,2)</f>
        <v>211158.38</v>
      </c>
      <c r="D1094" s="38">
        <v>1.6500000000000001E-2</v>
      </c>
      <c r="E1094" s="38">
        <v>0.1368</v>
      </c>
      <c r="F1094" s="38">
        <v>5.7599999999999998E-2</v>
      </c>
      <c r="G1094" s="38">
        <v>8.0399999999999999E-2</v>
      </c>
      <c r="H1094" s="38">
        <v>4.1099999999999998E-2</v>
      </c>
      <c r="I1094" s="38">
        <v>0.13389999999999999</v>
      </c>
      <c r="J1094" s="38">
        <v>2.12E-2</v>
      </c>
      <c r="K1094" s="38">
        <v>3.2500000000000001E-2</v>
      </c>
      <c r="L1094" s="38">
        <v>1.7100000000000001E-2</v>
      </c>
      <c r="M1094" s="38">
        <v>2.5999999999999999E-2</v>
      </c>
      <c r="N1094" s="38">
        <v>0.13320000000000001</v>
      </c>
      <c r="O1094" s="38">
        <v>1.89E-2</v>
      </c>
      <c r="P1094" s="38">
        <v>0</v>
      </c>
      <c r="Q1094" s="38">
        <v>3.8600000000000002E-2</v>
      </c>
      <c r="R1094" s="38">
        <v>1.9E-2</v>
      </c>
      <c r="S1094" s="38">
        <v>4.1999999999999997E-3</v>
      </c>
      <c r="T1094" s="38">
        <v>5.3999999999999999E-2</v>
      </c>
      <c r="U1094" s="38">
        <v>1.78E-2</v>
      </c>
      <c r="V1094" s="38">
        <v>3.6700000000000003E-2</v>
      </c>
      <c r="W1094" s="38">
        <v>4.7199999999999999E-2</v>
      </c>
      <c r="X1094" s="38">
        <v>6.3899999999999998E-2</v>
      </c>
      <c r="Y1094" s="38">
        <v>2.5999999999999999E-3</v>
      </c>
      <c r="Z1094" s="5">
        <v>0</v>
      </c>
      <c r="AA1094" s="5">
        <v>8.0000000000000004E-4</v>
      </c>
      <c r="AB1094" s="5">
        <v>0</v>
      </c>
      <c r="AC1094" s="67"/>
      <c r="AD1094" s="55"/>
    </row>
    <row r="1095" spans="1:30" s="52" customFormat="1">
      <c r="A1095" s="97"/>
      <c r="B1095" s="30"/>
      <c r="C1095" s="165"/>
      <c r="D1095" s="6">
        <f>$C1094*D1094</f>
        <v>3484.1132700000003</v>
      </c>
      <c r="E1095" s="6">
        <f t="shared" ref="E1095" si="1901">$C1094*E1094</f>
        <v>28886.466384000003</v>
      </c>
      <c r="F1095" s="6">
        <f t="shared" ref="F1095" si="1902">$C1094*F1094</f>
        <v>12162.722688</v>
      </c>
      <c r="G1095" s="6">
        <f t="shared" ref="G1095:AB1095" si="1903">$C1094*G1094</f>
        <v>16977.133752000002</v>
      </c>
      <c r="H1095" s="6">
        <f t="shared" si="1903"/>
        <v>8678.609418</v>
      </c>
      <c r="I1095" s="6">
        <f t="shared" si="1903"/>
        <v>28274.107081999999</v>
      </c>
      <c r="J1095" s="6">
        <f t="shared" si="1903"/>
        <v>4476.557656</v>
      </c>
      <c r="K1095" s="6">
        <f t="shared" si="1903"/>
        <v>6862.6473500000002</v>
      </c>
      <c r="L1095" s="6">
        <f t="shared" si="1903"/>
        <v>3610.8082980000004</v>
      </c>
      <c r="M1095" s="6">
        <f t="shared" si="1903"/>
        <v>5490.1178799999998</v>
      </c>
      <c r="N1095" s="6">
        <f t="shared" si="1903"/>
        <v>28126.296216000002</v>
      </c>
      <c r="O1095" s="6">
        <f t="shared" si="1903"/>
        <v>3990.8933820000002</v>
      </c>
      <c r="P1095" s="6">
        <f t="shared" si="1903"/>
        <v>0</v>
      </c>
      <c r="Q1095" s="6">
        <f t="shared" si="1903"/>
        <v>8150.7134680000008</v>
      </c>
      <c r="R1095" s="6">
        <f t="shared" si="1903"/>
        <v>4012.0092199999999</v>
      </c>
      <c r="S1095" s="6">
        <f t="shared" si="1903"/>
        <v>886.86519599999997</v>
      </c>
      <c r="T1095" s="6">
        <f t="shared" si="1903"/>
        <v>11402.552519999999</v>
      </c>
      <c r="U1095" s="6">
        <f t="shared" si="1903"/>
        <v>3758.6191640000002</v>
      </c>
      <c r="V1095" s="6">
        <f t="shared" si="1903"/>
        <v>7749.5125460000008</v>
      </c>
      <c r="W1095" s="6">
        <f t="shared" si="1903"/>
        <v>9966.6755360000006</v>
      </c>
      <c r="X1095" s="6">
        <f t="shared" si="1903"/>
        <v>13493.020482</v>
      </c>
      <c r="Y1095" s="6">
        <f t="shared" si="1903"/>
        <v>549.01178800000002</v>
      </c>
      <c r="Z1095" s="6">
        <f t="shared" si="1903"/>
        <v>0</v>
      </c>
      <c r="AA1095" s="6">
        <f t="shared" si="1903"/>
        <v>168.926704</v>
      </c>
      <c r="AB1095" s="6">
        <f t="shared" si="1903"/>
        <v>0</v>
      </c>
      <c r="AC1095" s="67"/>
      <c r="AD1095" s="55"/>
    </row>
    <row r="1096" spans="1:30" s="52" customFormat="1">
      <c r="A1096" s="96" t="s">
        <v>462</v>
      </c>
      <c r="B1096" s="216">
        <f xml:space="preserve"> 5067801/2</f>
        <v>2533900.5</v>
      </c>
      <c r="C1096" s="215">
        <f t="shared" ref="C1096:C1154" si="1904">ROUND(B1096/12,2)</f>
        <v>211158.38</v>
      </c>
      <c r="D1096" s="5">
        <v>8.6699999999999999E-2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>
        <v>0.9133</v>
      </c>
      <c r="U1096" s="5"/>
      <c r="V1096" s="5"/>
      <c r="W1096" s="5"/>
      <c r="X1096" s="5"/>
      <c r="Y1096" s="5"/>
      <c r="Z1096" s="5"/>
      <c r="AA1096" s="5"/>
      <c r="AB1096" s="5"/>
      <c r="AC1096" s="67"/>
      <c r="AD1096" s="55"/>
    </row>
    <row r="1097" spans="1:30" s="52" customFormat="1">
      <c r="A1097" s="97"/>
      <c r="B1097" s="12"/>
      <c r="C1097" s="165"/>
      <c r="D1097" s="6">
        <f t="shared" ref="D1097" si="1905">$C1096*D1096</f>
        <v>18307.431546</v>
      </c>
      <c r="E1097" s="6">
        <f t="shared" ref="E1097" si="1906">$C1096*E1096</f>
        <v>0</v>
      </c>
      <c r="F1097" s="6">
        <f t="shared" ref="F1097:O1097" si="1907">$C1096*F1096</f>
        <v>0</v>
      </c>
      <c r="G1097" s="6">
        <f t="shared" si="1907"/>
        <v>0</v>
      </c>
      <c r="H1097" s="6">
        <f t="shared" si="1907"/>
        <v>0</v>
      </c>
      <c r="I1097" s="6">
        <f t="shared" si="1907"/>
        <v>0</v>
      </c>
      <c r="J1097" s="6">
        <f t="shared" si="1907"/>
        <v>0</v>
      </c>
      <c r="K1097" s="6">
        <f t="shared" si="1907"/>
        <v>0</v>
      </c>
      <c r="L1097" s="6">
        <f t="shared" si="1907"/>
        <v>0</v>
      </c>
      <c r="M1097" s="6">
        <f t="shared" si="1907"/>
        <v>0</v>
      </c>
      <c r="N1097" s="6">
        <f t="shared" si="1907"/>
        <v>0</v>
      </c>
      <c r="O1097" s="6">
        <f t="shared" si="1907"/>
        <v>0</v>
      </c>
      <c r="P1097" s="6">
        <f t="shared" ref="P1097" si="1908">$C1096*P1096</f>
        <v>0</v>
      </c>
      <c r="Q1097" s="6">
        <f t="shared" ref="Q1097" si="1909">$C1096*Q1096</f>
        <v>0</v>
      </c>
      <c r="R1097" s="6">
        <f t="shared" ref="R1097:AB1097" si="1910">$C1096*R1096</f>
        <v>0</v>
      </c>
      <c r="S1097" s="6">
        <f t="shared" si="1910"/>
        <v>0</v>
      </c>
      <c r="T1097" s="6">
        <f t="shared" si="1910"/>
        <v>192850.948454</v>
      </c>
      <c r="U1097" s="6">
        <f t="shared" si="1910"/>
        <v>0</v>
      </c>
      <c r="V1097" s="6">
        <f t="shared" si="1910"/>
        <v>0</v>
      </c>
      <c r="W1097" s="6">
        <f t="shared" si="1910"/>
        <v>0</v>
      </c>
      <c r="X1097" s="6">
        <f t="shared" si="1910"/>
        <v>0</v>
      </c>
      <c r="Y1097" s="6">
        <f t="shared" si="1910"/>
        <v>0</v>
      </c>
      <c r="Z1097" s="6">
        <f t="shared" si="1910"/>
        <v>0</v>
      </c>
      <c r="AA1097" s="6">
        <f t="shared" si="1910"/>
        <v>0</v>
      </c>
      <c r="AB1097" s="6">
        <f t="shared" si="1910"/>
        <v>0</v>
      </c>
      <c r="AC1097" s="67"/>
      <c r="AD1097" s="55"/>
    </row>
    <row r="1098" spans="1:30" s="52" customFormat="1">
      <c r="A1098" s="177" t="s">
        <v>345</v>
      </c>
      <c r="B1098" s="216">
        <v>2048700</v>
      </c>
      <c r="C1098" s="215">
        <f t="shared" si="1904"/>
        <v>170725</v>
      </c>
      <c r="D1098" s="10">
        <v>8.2500000000000004E-2</v>
      </c>
      <c r="E1098" s="37"/>
      <c r="F1098" s="5"/>
      <c r="G1098" s="5"/>
      <c r="H1098" s="10"/>
      <c r="I1098" s="10"/>
      <c r="J1098" s="10"/>
      <c r="K1098" s="10"/>
      <c r="L1098" s="5"/>
      <c r="M1098" s="10">
        <v>9.5600000000000004E-2</v>
      </c>
      <c r="N1098" s="10"/>
      <c r="O1098" s="10"/>
      <c r="P1098" s="10"/>
      <c r="Q1098" s="10"/>
      <c r="R1098" s="10"/>
      <c r="S1098" s="10"/>
      <c r="T1098" s="10">
        <v>0.82189999999999996</v>
      </c>
      <c r="U1098" s="10"/>
      <c r="V1098" s="10"/>
      <c r="W1098" s="10"/>
      <c r="X1098" s="10"/>
      <c r="Y1098" s="10"/>
      <c r="Z1098" s="10"/>
      <c r="AA1098" s="10"/>
      <c r="AB1098" s="10"/>
      <c r="AC1098" s="67"/>
      <c r="AD1098" s="55"/>
    </row>
    <row r="1099" spans="1:30" s="52" customFormat="1">
      <c r="A1099" s="105"/>
      <c r="B1099" s="24"/>
      <c r="C1099" s="165"/>
      <c r="D1099" s="30">
        <f>$C1098*D1098</f>
        <v>14084.8125</v>
      </c>
      <c r="E1099" s="30">
        <f t="shared" ref="E1099" si="1911">$C1098*E1098</f>
        <v>0</v>
      </c>
      <c r="F1099" s="30">
        <f t="shared" ref="F1099" si="1912">$C1098*F1098</f>
        <v>0</v>
      </c>
      <c r="G1099" s="30">
        <f t="shared" ref="G1099:AB1099" si="1913">$C1098*G1098</f>
        <v>0</v>
      </c>
      <c r="H1099" s="30">
        <f t="shared" si="1913"/>
        <v>0</v>
      </c>
      <c r="I1099" s="30">
        <f t="shared" si="1913"/>
        <v>0</v>
      </c>
      <c r="J1099" s="30">
        <f t="shared" si="1913"/>
        <v>0</v>
      </c>
      <c r="K1099" s="30">
        <f t="shared" si="1913"/>
        <v>0</v>
      </c>
      <c r="L1099" s="30">
        <f t="shared" si="1913"/>
        <v>0</v>
      </c>
      <c r="M1099" s="30">
        <f t="shared" si="1913"/>
        <v>16321.310000000001</v>
      </c>
      <c r="N1099" s="30">
        <f t="shared" si="1913"/>
        <v>0</v>
      </c>
      <c r="O1099" s="30">
        <f t="shared" si="1913"/>
        <v>0</v>
      </c>
      <c r="P1099" s="30">
        <f t="shared" si="1913"/>
        <v>0</v>
      </c>
      <c r="Q1099" s="30">
        <f t="shared" si="1913"/>
        <v>0</v>
      </c>
      <c r="R1099" s="30">
        <f t="shared" si="1913"/>
        <v>0</v>
      </c>
      <c r="S1099" s="30">
        <f t="shared" si="1913"/>
        <v>0</v>
      </c>
      <c r="T1099" s="30">
        <f t="shared" si="1913"/>
        <v>140318.8775</v>
      </c>
      <c r="U1099" s="30">
        <f t="shared" si="1913"/>
        <v>0</v>
      </c>
      <c r="V1099" s="30">
        <f t="shared" si="1913"/>
        <v>0</v>
      </c>
      <c r="W1099" s="30">
        <f t="shared" si="1913"/>
        <v>0</v>
      </c>
      <c r="X1099" s="30">
        <f t="shared" si="1913"/>
        <v>0</v>
      </c>
      <c r="Y1099" s="30">
        <f t="shared" si="1913"/>
        <v>0</v>
      </c>
      <c r="Z1099" s="30">
        <f t="shared" si="1913"/>
        <v>0</v>
      </c>
      <c r="AA1099" s="30">
        <f t="shared" si="1913"/>
        <v>0</v>
      </c>
      <c r="AB1099" s="30">
        <f t="shared" si="1913"/>
        <v>0</v>
      </c>
      <c r="AC1099" s="67"/>
      <c r="AD1099" s="55"/>
    </row>
    <row r="1100" spans="1:30" s="52" customFormat="1">
      <c r="A1100" s="177" t="s">
        <v>346</v>
      </c>
      <c r="B1100" s="216">
        <v>465454</v>
      </c>
      <c r="C1100" s="215">
        <f t="shared" si="1904"/>
        <v>38787.83</v>
      </c>
      <c r="D1100" s="149"/>
      <c r="E1100" s="37"/>
      <c r="F1100" s="40"/>
      <c r="G1100" s="40"/>
      <c r="H1100" s="149">
        <v>4.5400000000000003E-2</v>
      </c>
      <c r="I1100" s="149"/>
      <c r="J1100" s="149"/>
      <c r="K1100" s="149"/>
      <c r="L1100" s="40">
        <v>2.7000000000000001E-3</v>
      </c>
      <c r="M1100" s="149"/>
      <c r="N1100" s="149"/>
      <c r="O1100" s="149"/>
      <c r="P1100" s="149">
        <v>2.9999999999999997E-4</v>
      </c>
      <c r="Q1100" s="149"/>
      <c r="R1100" s="149">
        <v>1.04E-2</v>
      </c>
      <c r="S1100" s="149"/>
      <c r="T1100" s="149">
        <v>0.88080000000000003</v>
      </c>
      <c r="U1100" s="149"/>
      <c r="V1100" s="149">
        <v>2.7900000000000001E-2</v>
      </c>
      <c r="W1100" s="149">
        <v>3.2500000000000001E-2</v>
      </c>
      <c r="X1100" s="149"/>
      <c r="Y1100" s="149"/>
      <c r="Z1100" s="149"/>
      <c r="AA1100" s="149"/>
      <c r="AB1100" s="149"/>
      <c r="AC1100" s="67"/>
      <c r="AD1100" s="55"/>
    </row>
    <row r="1101" spans="1:30" s="52" customFormat="1">
      <c r="A1101" s="105"/>
      <c r="B1101" s="24"/>
      <c r="C1101" s="165"/>
      <c r="D1101" s="30">
        <f>$C1100*D1100</f>
        <v>0</v>
      </c>
      <c r="E1101" s="30">
        <f t="shared" ref="E1101" si="1914">$C1100*E1100</f>
        <v>0</v>
      </c>
      <c r="F1101" s="30">
        <f t="shared" ref="F1101" si="1915">$C1100*F1100</f>
        <v>0</v>
      </c>
      <c r="G1101" s="30">
        <f t="shared" ref="G1101:AB1101" si="1916">$C1100*G1100</f>
        <v>0</v>
      </c>
      <c r="H1101" s="30">
        <f t="shared" si="1916"/>
        <v>1760.9674820000002</v>
      </c>
      <c r="I1101" s="30">
        <f t="shared" si="1916"/>
        <v>0</v>
      </c>
      <c r="J1101" s="30">
        <f t="shared" si="1916"/>
        <v>0</v>
      </c>
      <c r="K1101" s="30">
        <f t="shared" si="1916"/>
        <v>0</v>
      </c>
      <c r="L1101" s="30">
        <f t="shared" si="1916"/>
        <v>104.72714100000002</v>
      </c>
      <c r="M1101" s="30">
        <f t="shared" si="1916"/>
        <v>0</v>
      </c>
      <c r="N1101" s="30">
        <f t="shared" si="1916"/>
        <v>0</v>
      </c>
      <c r="O1101" s="30">
        <f t="shared" si="1916"/>
        <v>0</v>
      </c>
      <c r="P1101" s="30">
        <f t="shared" si="1916"/>
        <v>11.636348999999999</v>
      </c>
      <c r="Q1101" s="30">
        <f t="shared" si="1916"/>
        <v>0</v>
      </c>
      <c r="R1101" s="30">
        <f t="shared" si="1916"/>
        <v>403.39343200000002</v>
      </c>
      <c r="S1101" s="30">
        <f t="shared" si="1916"/>
        <v>0</v>
      </c>
      <c r="T1101" s="30">
        <f t="shared" si="1916"/>
        <v>34164.320664000006</v>
      </c>
      <c r="U1101" s="30">
        <f t="shared" si="1916"/>
        <v>0</v>
      </c>
      <c r="V1101" s="30">
        <f t="shared" si="1916"/>
        <v>1082.1804570000002</v>
      </c>
      <c r="W1101" s="30">
        <f t="shared" si="1916"/>
        <v>1260.6044750000001</v>
      </c>
      <c r="X1101" s="30">
        <f t="shared" si="1916"/>
        <v>0</v>
      </c>
      <c r="Y1101" s="30">
        <f t="shared" si="1916"/>
        <v>0</v>
      </c>
      <c r="Z1101" s="30">
        <f t="shared" si="1916"/>
        <v>0</v>
      </c>
      <c r="AA1101" s="30">
        <f t="shared" si="1916"/>
        <v>0</v>
      </c>
      <c r="AB1101" s="30">
        <f t="shared" si="1916"/>
        <v>0</v>
      </c>
      <c r="AC1101" s="67"/>
      <c r="AD1101" s="55"/>
    </row>
    <row r="1102" spans="1:30" s="52" customFormat="1">
      <c r="A1102" s="96" t="s">
        <v>347</v>
      </c>
      <c r="B1102" s="216">
        <f xml:space="preserve"> 454692/2</f>
        <v>227346</v>
      </c>
      <c r="C1102" s="215">
        <f t="shared" si="1904"/>
        <v>18945.5</v>
      </c>
      <c r="D1102" s="38">
        <v>1.6500000000000001E-2</v>
      </c>
      <c r="E1102" s="38">
        <v>0.1368</v>
      </c>
      <c r="F1102" s="38">
        <v>5.7599999999999998E-2</v>
      </c>
      <c r="G1102" s="38">
        <v>8.0399999999999999E-2</v>
      </c>
      <c r="H1102" s="38">
        <v>4.1099999999999998E-2</v>
      </c>
      <c r="I1102" s="38">
        <v>0.13389999999999999</v>
      </c>
      <c r="J1102" s="38">
        <v>2.12E-2</v>
      </c>
      <c r="K1102" s="38">
        <v>3.2500000000000001E-2</v>
      </c>
      <c r="L1102" s="38">
        <v>1.7100000000000001E-2</v>
      </c>
      <c r="M1102" s="38">
        <v>2.5999999999999999E-2</v>
      </c>
      <c r="N1102" s="38">
        <v>0.13320000000000001</v>
      </c>
      <c r="O1102" s="38">
        <v>1.89E-2</v>
      </c>
      <c r="P1102" s="38">
        <v>0</v>
      </c>
      <c r="Q1102" s="38">
        <v>3.8600000000000002E-2</v>
      </c>
      <c r="R1102" s="38">
        <v>1.9E-2</v>
      </c>
      <c r="S1102" s="38">
        <v>4.1999999999999997E-3</v>
      </c>
      <c r="T1102" s="38">
        <v>5.3999999999999999E-2</v>
      </c>
      <c r="U1102" s="38">
        <v>1.78E-2</v>
      </c>
      <c r="V1102" s="38">
        <v>3.6700000000000003E-2</v>
      </c>
      <c r="W1102" s="38">
        <v>4.7199999999999999E-2</v>
      </c>
      <c r="X1102" s="38">
        <v>6.3899999999999998E-2</v>
      </c>
      <c r="Y1102" s="38">
        <v>2.5999999999999999E-3</v>
      </c>
      <c r="Z1102" s="5">
        <v>0</v>
      </c>
      <c r="AA1102" s="5">
        <v>8.0000000000000004E-4</v>
      </c>
      <c r="AB1102" s="5">
        <v>0</v>
      </c>
      <c r="AC1102" s="67"/>
      <c r="AD1102" s="55"/>
    </row>
    <row r="1103" spans="1:30" s="52" customFormat="1">
      <c r="A1103" s="97"/>
      <c r="B1103" s="30"/>
      <c r="C1103" s="165"/>
      <c r="D1103" s="6">
        <f>$C1102*D1102</f>
        <v>312.60075000000001</v>
      </c>
      <c r="E1103" s="6">
        <f t="shared" ref="E1103" si="1917">$C1102*E1102</f>
        <v>2591.7444</v>
      </c>
      <c r="F1103" s="6">
        <f t="shared" ref="F1103" si="1918">$C1102*F1102</f>
        <v>1091.2608</v>
      </c>
      <c r="G1103" s="6">
        <f t="shared" ref="G1103:AB1103" si="1919">$C1102*G1102</f>
        <v>1523.2182</v>
      </c>
      <c r="H1103" s="6">
        <f t="shared" si="1919"/>
        <v>778.66004999999996</v>
      </c>
      <c r="I1103" s="6">
        <f t="shared" si="1919"/>
        <v>2536.8024499999997</v>
      </c>
      <c r="J1103" s="6">
        <f t="shared" si="1919"/>
        <v>401.64460000000003</v>
      </c>
      <c r="K1103" s="6">
        <f t="shared" si="1919"/>
        <v>615.72874999999999</v>
      </c>
      <c r="L1103" s="6">
        <f t="shared" si="1919"/>
        <v>323.96805000000001</v>
      </c>
      <c r="M1103" s="6">
        <f t="shared" si="1919"/>
        <v>492.58299999999997</v>
      </c>
      <c r="N1103" s="6">
        <f t="shared" si="1919"/>
        <v>2523.5406000000003</v>
      </c>
      <c r="O1103" s="6">
        <f t="shared" si="1919"/>
        <v>358.06995000000001</v>
      </c>
      <c r="P1103" s="6">
        <f t="shared" si="1919"/>
        <v>0</v>
      </c>
      <c r="Q1103" s="6">
        <f t="shared" si="1919"/>
        <v>731.29630000000009</v>
      </c>
      <c r="R1103" s="6">
        <f t="shared" si="1919"/>
        <v>359.96449999999999</v>
      </c>
      <c r="S1103" s="6">
        <f t="shared" si="1919"/>
        <v>79.571100000000001</v>
      </c>
      <c r="T1103" s="6">
        <f t="shared" si="1919"/>
        <v>1023.057</v>
      </c>
      <c r="U1103" s="6">
        <f t="shared" si="1919"/>
        <v>337.22989999999999</v>
      </c>
      <c r="V1103" s="6">
        <f t="shared" si="1919"/>
        <v>695.29985000000011</v>
      </c>
      <c r="W1103" s="6">
        <f t="shared" si="1919"/>
        <v>894.22759999999994</v>
      </c>
      <c r="X1103" s="6">
        <f t="shared" si="1919"/>
        <v>1210.61745</v>
      </c>
      <c r="Y1103" s="6">
        <f t="shared" si="1919"/>
        <v>49.258299999999998</v>
      </c>
      <c r="Z1103" s="6">
        <f t="shared" si="1919"/>
        <v>0</v>
      </c>
      <c r="AA1103" s="6">
        <f t="shared" si="1919"/>
        <v>15.156400000000001</v>
      </c>
      <c r="AB1103" s="6">
        <f t="shared" si="1919"/>
        <v>0</v>
      </c>
      <c r="AC1103" s="67"/>
      <c r="AD1103" s="55"/>
    </row>
    <row r="1104" spans="1:30" s="52" customFormat="1">
      <c r="A1104" s="96" t="s">
        <v>463</v>
      </c>
      <c r="B1104" s="216">
        <f xml:space="preserve"> 454692/2</f>
        <v>227346</v>
      </c>
      <c r="C1104" s="215">
        <f t="shared" si="1904"/>
        <v>18945.5</v>
      </c>
      <c r="D1104" s="5">
        <v>8.6699999999999999E-2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>
        <v>0.9133</v>
      </c>
      <c r="U1104" s="5"/>
      <c r="V1104" s="5"/>
      <c r="W1104" s="5"/>
      <c r="X1104" s="5"/>
      <c r="Y1104" s="5"/>
      <c r="Z1104" s="5"/>
      <c r="AA1104" s="5"/>
      <c r="AB1104" s="5"/>
      <c r="AC1104" s="67"/>
      <c r="AD1104" s="55"/>
    </row>
    <row r="1105" spans="1:30" s="52" customFormat="1">
      <c r="A1105" s="97"/>
      <c r="B1105" s="12"/>
      <c r="C1105" s="165"/>
      <c r="D1105" s="6">
        <f t="shared" ref="D1105" si="1920">$C1104*D1104</f>
        <v>1642.57485</v>
      </c>
      <c r="E1105" s="6">
        <f t="shared" ref="E1105" si="1921">$C1104*E1104</f>
        <v>0</v>
      </c>
      <c r="F1105" s="6">
        <f t="shared" ref="F1105:O1105" si="1922">$C1104*F1104</f>
        <v>0</v>
      </c>
      <c r="G1105" s="6">
        <f t="shared" si="1922"/>
        <v>0</v>
      </c>
      <c r="H1105" s="6">
        <f t="shared" si="1922"/>
        <v>0</v>
      </c>
      <c r="I1105" s="6">
        <f t="shared" si="1922"/>
        <v>0</v>
      </c>
      <c r="J1105" s="6">
        <f t="shared" si="1922"/>
        <v>0</v>
      </c>
      <c r="K1105" s="6">
        <f t="shared" si="1922"/>
        <v>0</v>
      </c>
      <c r="L1105" s="6">
        <f t="shared" si="1922"/>
        <v>0</v>
      </c>
      <c r="M1105" s="6">
        <f t="shared" si="1922"/>
        <v>0</v>
      </c>
      <c r="N1105" s="6">
        <f t="shared" si="1922"/>
        <v>0</v>
      </c>
      <c r="O1105" s="6">
        <f t="shared" si="1922"/>
        <v>0</v>
      </c>
      <c r="P1105" s="6">
        <f t="shared" ref="P1105" si="1923">$C1104*P1104</f>
        <v>0</v>
      </c>
      <c r="Q1105" s="6">
        <f t="shared" ref="Q1105" si="1924">$C1104*Q1104</f>
        <v>0</v>
      </c>
      <c r="R1105" s="6">
        <f t="shared" ref="R1105:AB1105" si="1925">$C1104*R1104</f>
        <v>0</v>
      </c>
      <c r="S1105" s="6">
        <f t="shared" si="1925"/>
        <v>0</v>
      </c>
      <c r="T1105" s="6">
        <f t="shared" si="1925"/>
        <v>17302.925149999999</v>
      </c>
      <c r="U1105" s="6">
        <f t="shared" si="1925"/>
        <v>0</v>
      </c>
      <c r="V1105" s="6">
        <f t="shared" si="1925"/>
        <v>0</v>
      </c>
      <c r="W1105" s="6">
        <f t="shared" si="1925"/>
        <v>0</v>
      </c>
      <c r="X1105" s="6">
        <f t="shared" si="1925"/>
        <v>0</v>
      </c>
      <c r="Y1105" s="6">
        <f t="shared" si="1925"/>
        <v>0</v>
      </c>
      <c r="Z1105" s="6">
        <f t="shared" si="1925"/>
        <v>0</v>
      </c>
      <c r="AA1105" s="6">
        <f t="shared" si="1925"/>
        <v>0</v>
      </c>
      <c r="AB1105" s="6">
        <f t="shared" si="1925"/>
        <v>0</v>
      </c>
      <c r="AC1105" s="67"/>
      <c r="AD1105" s="55"/>
    </row>
    <row r="1106" spans="1:30" s="52" customFormat="1">
      <c r="A1106" s="96" t="s">
        <v>348</v>
      </c>
      <c r="B1106" s="216">
        <f xml:space="preserve"> 612524/2</f>
        <v>306262</v>
      </c>
      <c r="C1106" s="215">
        <f t="shared" si="1904"/>
        <v>25521.83</v>
      </c>
      <c r="D1106" s="38">
        <v>1.6500000000000001E-2</v>
      </c>
      <c r="E1106" s="38">
        <v>0.1368</v>
      </c>
      <c r="F1106" s="38">
        <v>5.7599999999999998E-2</v>
      </c>
      <c r="G1106" s="38">
        <v>8.0399999999999999E-2</v>
      </c>
      <c r="H1106" s="38">
        <v>4.1099999999999998E-2</v>
      </c>
      <c r="I1106" s="38">
        <v>0.13389999999999999</v>
      </c>
      <c r="J1106" s="38">
        <v>2.12E-2</v>
      </c>
      <c r="K1106" s="38">
        <v>3.2500000000000001E-2</v>
      </c>
      <c r="L1106" s="38">
        <v>1.7100000000000001E-2</v>
      </c>
      <c r="M1106" s="38">
        <v>2.5999999999999999E-2</v>
      </c>
      <c r="N1106" s="38">
        <v>0.13320000000000001</v>
      </c>
      <c r="O1106" s="38">
        <v>1.89E-2</v>
      </c>
      <c r="P1106" s="38">
        <v>0</v>
      </c>
      <c r="Q1106" s="38">
        <v>3.8600000000000002E-2</v>
      </c>
      <c r="R1106" s="38">
        <v>1.9E-2</v>
      </c>
      <c r="S1106" s="38">
        <v>4.1999999999999997E-3</v>
      </c>
      <c r="T1106" s="38">
        <v>5.3999999999999999E-2</v>
      </c>
      <c r="U1106" s="38">
        <v>1.78E-2</v>
      </c>
      <c r="V1106" s="38">
        <v>3.6700000000000003E-2</v>
      </c>
      <c r="W1106" s="38">
        <v>4.7199999999999999E-2</v>
      </c>
      <c r="X1106" s="38">
        <v>6.3899999999999998E-2</v>
      </c>
      <c r="Y1106" s="38">
        <v>2.5999999999999999E-3</v>
      </c>
      <c r="Z1106" s="5">
        <v>0</v>
      </c>
      <c r="AA1106" s="5">
        <v>8.0000000000000004E-4</v>
      </c>
      <c r="AB1106" s="5">
        <v>0</v>
      </c>
      <c r="AC1106" s="67"/>
      <c r="AD1106" s="55"/>
    </row>
    <row r="1107" spans="1:30" s="52" customFormat="1">
      <c r="A1107" s="97"/>
      <c r="B1107" s="62"/>
      <c r="C1107" s="165"/>
      <c r="D1107" s="6">
        <f>$C1106*D1106</f>
        <v>421.11019500000003</v>
      </c>
      <c r="E1107" s="6">
        <f t="shared" ref="E1107" si="1926">$C1106*E1106</f>
        <v>3491.3863440000005</v>
      </c>
      <c r="F1107" s="6">
        <f t="shared" ref="F1107" si="1927">$C1106*F1106</f>
        <v>1470.0574080000001</v>
      </c>
      <c r="G1107" s="6">
        <f t="shared" ref="G1107:AB1107" si="1928">$C1106*G1106</f>
        <v>2051.955132</v>
      </c>
      <c r="H1107" s="6">
        <f t="shared" si="1928"/>
        <v>1048.9472129999999</v>
      </c>
      <c r="I1107" s="6">
        <f t="shared" si="1928"/>
        <v>3417.3730369999998</v>
      </c>
      <c r="J1107" s="6">
        <f t="shared" si="1928"/>
        <v>541.06279600000005</v>
      </c>
      <c r="K1107" s="6">
        <f t="shared" si="1928"/>
        <v>829.45947500000011</v>
      </c>
      <c r="L1107" s="6">
        <f t="shared" si="1928"/>
        <v>436.42329300000006</v>
      </c>
      <c r="M1107" s="6">
        <f t="shared" si="1928"/>
        <v>663.56758000000002</v>
      </c>
      <c r="N1107" s="6">
        <f t="shared" si="1928"/>
        <v>3399.5077560000004</v>
      </c>
      <c r="O1107" s="6">
        <f t="shared" si="1928"/>
        <v>482.36258700000002</v>
      </c>
      <c r="P1107" s="6">
        <f t="shared" si="1928"/>
        <v>0</v>
      </c>
      <c r="Q1107" s="6">
        <f t="shared" si="1928"/>
        <v>985.14263800000015</v>
      </c>
      <c r="R1107" s="6">
        <f t="shared" si="1928"/>
        <v>484.91477000000003</v>
      </c>
      <c r="S1107" s="6">
        <f t="shared" si="1928"/>
        <v>107.191686</v>
      </c>
      <c r="T1107" s="6">
        <f t="shared" si="1928"/>
        <v>1378.1788200000001</v>
      </c>
      <c r="U1107" s="6">
        <f t="shared" si="1928"/>
        <v>454.28857400000004</v>
      </c>
      <c r="V1107" s="6">
        <f t="shared" si="1928"/>
        <v>936.65116100000012</v>
      </c>
      <c r="W1107" s="6">
        <f t="shared" si="1928"/>
        <v>1204.6303760000001</v>
      </c>
      <c r="X1107" s="6">
        <f t="shared" si="1928"/>
        <v>1630.8449370000001</v>
      </c>
      <c r="Y1107" s="6">
        <f t="shared" si="1928"/>
        <v>66.356757999999999</v>
      </c>
      <c r="Z1107" s="6">
        <f t="shared" si="1928"/>
        <v>0</v>
      </c>
      <c r="AA1107" s="6">
        <f t="shared" si="1928"/>
        <v>20.417464000000002</v>
      </c>
      <c r="AB1107" s="6">
        <f t="shared" si="1928"/>
        <v>0</v>
      </c>
      <c r="AC1107" s="67"/>
      <c r="AD1107" s="55"/>
    </row>
    <row r="1108" spans="1:30" s="52" customFormat="1">
      <c r="A1108" s="96" t="s">
        <v>464</v>
      </c>
      <c r="B1108" s="216">
        <f xml:space="preserve"> 612524/2</f>
        <v>306262</v>
      </c>
      <c r="C1108" s="215">
        <f t="shared" si="1904"/>
        <v>25521.83</v>
      </c>
      <c r="D1108" s="5">
        <v>5.8200000000000002E-2</v>
      </c>
      <c r="E1108" s="5"/>
      <c r="F1108" s="5"/>
      <c r="G1108" s="5"/>
      <c r="H1108" s="5"/>
      <c r="I1108" s="5"/>
      <c r="J1108" s="5"/>
      <c r="K1108" s="5"/>
      <c r="L1108" s="5"/>
      <c r="M1108" s="5">
        <v>6.7400000000000002E-2</v>
      </c>
      <c r="N1108" s="5"/>
      <c r="O1108" s="5"/>
      <c r="P1108" s="5"/>
      <c r="Q1108" s="5">
        <v>0.1358</v>
      </c>
      <c r="R1108" s="5"/>
      <c r="S1108" s="5">
        <v>3.2000000000000002E-3</v>
      </c>
      <c r="T1108" s="5">
        <v>0.47420000000000001</v>
      </c>
      <c r="U1108" s="5"/>
      <c r="V1108" s="5"/>
      <c r="W1108" s="5"/>
      <c r="X1108" s="5">
        <v>0.25109999999999999</v>
      </c>
      <c r="Y1108" s="5">
        <v>1.01E-2</v>
      </c>
      <c r="Z1108" s="5"/>
      <c r="AA1108" s="5"/>
      <c r="AB1108" s="5"/>
      <c r="AC1108" s="67"/>
      <c r="AD1108" s="55"/>
    </row>
    <row r="1109" spans="1:30" s="52" customFormat="1">
      <c r="A1109" s="97"/>
      <c r="B1109" s="12"/>
      <c r="C1109" s="165"/>
      <c r="D1109" s="6">
        <f t="shared" ref="D1109" si="1929">$C1108*D1108</f>
        <v>1485.3705060000002</v>
      </c>
      <c r="E1109" s="6">
        <f t="shared" ref="E1109" si="1930">$C1108*E1108</f>
        <v>0</v>
      </c>
      <c r="F1109" s="6">
        <f t="shared" ref="F1109:O1109" si="1931">$C1108*F1108</f>
        <v>0</v>
      </c>
      <c r="G1109" s="6">
        <f t="shared" si="1931"/>
        <v>0</v>
      </c>
      <c r="H1109" s="6">
        <f t="shared" si="1931"/>
        <v>0</v>
      </c>
      <c r="I1109" s="6">
        <f t="shared" si="1931"/>
        <v>0</v>
      </c>
      <c r="J1109" s="6">
        <f t="shared" si="1931"/>
        <v>0</v>
      </c>
      <c r="K1109" s="6">
        <f t="shared" si="1931"/>
        <v>0</v>
      </c>
      <c r="L1109" s="6">
        <f t="shared" si="1931"/>
        <v>0</v>
      </c>
      <c r="M1109" s="6">
        <f t="shared" si="1931"/>
        <v>1720.1713420000001</v>
      </c>
      <c r="N1109" s="6">
        <f t="shared" si="1931"/>
        <v>0</v>
      </c>
      <c r="O1109" s="6">
        <f t="shared" si="1931"/>
        <v>0</v>
      </c>
      <c r="P1109" s="6">
        <f t="shared" ref="P1109" si="1932">$C1108*P1108</f>
        <v>0</v>
      </c>
      <c r="Q1109" s="6">
        <f t="shared" ref="Q1109" si="1933">$C1108*Q1108</f>
        <v>3465.8645140000003</v>
      </c>
      <c r="R1109" s="6">
        <f t="shared" ref="R1109:AB1109" si="1934">$C1108*R1108</f>
        <v>0</v>
      </c>
      <c r="S1109" s="6">
        <f t="shared" si="1934"/>
        <v>81.66985600000001</v>
      </c>
      <c r="T1109" s="6">
        <f t="shared" si="1934"/>
        <v>12102.451786000001</v>
      </c>
      <c r="U1109" s="6">
        <f t="shared" si="1934"/>
        <v>0</v>
      </c>
      <c r="V1109" s="6">
        <f t="shared" si="1934"/>
        <v>0</v>
      </c>
      <c r="W1109" s="6">
        <f t="shared" si="1934"/>
        <v>0</v>
      </c>
      <c r="X1109" s="6">
        <f t="shared" si="1934"/>
        <v>6408.5315129999999</v>
      </c>
      <c r="Y1109" s="6">
        <f t="shared" si="1934"/>
        <v>257.77048300000001</v>
      </c>
      <c r="Z1109" s="6">
        <f t="shared" si="1934"/>
        <v>0</v>
      </c>
      <c r="AA1109" s="6">
        <f t="shared" si="1934"/>
        <v>0</v>
      </c>
      <c r="AB1109" s="6">
        <f t="shared" si="1934"/>
        <v>0</v>
      </c>
      <c r="AC1109" s="67"/>
      <c r="AD1109" s="55"/>
    </row>
    <row r="1110" spans="1:30" s="52" customFormat="1">
      <c r="A1110" s="177" t="s">
        <v>364</v>
      </c>
      <c r="B1110" s="216">
        <v>2177977</v>
      </c>
      <c r="C1110" s="215">
        <f t="shared" si="1904"/>
        <v>181498.08</v>
      </c>
      <c r="D1110" s="149"/>
      <c r="E1110" s="37"/>
      <c r="F1110" s="40"/>
      <c r="G1110" s="40"/>
      <c r="H1110" s="149">
        <v>3.0499999999999999E-2</v>
      </c>
      <c r="I1110" s="149"/>
      <c r="J1110" s="149"/>
      <c r="K1110" s="149"/>
      <c r="L1110" s="40"/>
      <c r="M1110" s="149"/>
      <c r="N1110" s="149"/>
      <c r="O1110" s="149"/>
      <c r="P1110" s="149">
        <v>2.0999999999999999E-3</v>
      </c>
      <c r="Q1110" s="149"/>
      <c r="R1110" s="149">
        <v>8.3000000000000001E-3</v>
      </c>
      <c r="S1110" s="149"/>
      <c r="T1110" s="149">
        <v>0.91359999999999997</v>
      </c>
      <c r="U1110" s="149"/>
      <c r="V1110" s="149">
        <v>1.9300000000000001E-2</v>
      </c>
      <c r="W1110" s="149">
        <v>2.46E-2</v>
      </c>
      <c r="X1110" s="149"/>
      <c r="Y1110" s="149"/>
      <c r="Z1110" s="149">
        <v>1.6000000000000001E-3</v>
      </c>
      <c r="AA1110" s="149">
        <v>0</v>
      </c>
      <c r="AB1110" s="149">
        <v>0</v>
      </c>
      <c r="AC1110" s="67"/>
      <c r="AD1110" s="55"/>
    </row>
    <row r="1111" spans="1:30" s="52" customFormat="1">
      <c r="A1111" s="105"/>
      <c r="B1111" s="24"/>
      <c r="C1111" s="165"/>
      <c r="D1111" s="30">
        <f>$C1110*D1110</f>
        <v>0</v>
      </c>
      <c r="E1111" s="30">
        <f t="shared" ref="E1111" si="1935">$C1110*E1110</f>
        <v>0</v>
      </c>
      <c r="F1111" s="30">
        <f t="shared" ref="F1111" si="1936">$C1110*F1110</f>
        <v>0</v>
      </c>
      <c r="G1111" s="30">
        <f t="shared" ref="G1111:AB1111" si="1937">$C1110*G1110</f>
        <v>0</v>
      </c>
      <c r="H1111" s="30">
        <f t="shared" si="1937"/>
        <v>5535.6914399999996</v>
      </c>
      <c r="I1111" s="30">
        <f t="shared" si="1937"/>
        <v>0</v>
      </c>
      <c r="J1111" s="30">
        <f t="shared" si="1937"/>
        <v>0</v>
      </c>
      <c r="K1111" s="30">
        <f t="shared" si="1937"/>
        <v>0</v>
      </c>
      <c r="L1111" s="30">
        <f t="shared" si="1937"/>
        <v>0</v>
      </c>
      <c r="M1111" s="30">
        <f t="shared" si="1937"/>
        <v>0</v>
      </c>
      <c r="N1111" s="30">
        <f t="shared" si="1937"/>
        <v>0</v>
      </c>
      <c r="O1111" s="30">
        <f t="shared" si="1937"/>
        <v>0</v>
      </c>
      <c r="P1111" s="30">
        <f t="shared" si="1937"/>
        <v>381.14596799999993</v>
      </c>
      <c r="Q1111" s="30">
        <f t="shared" si="1937"/>
        <v>0</v>
      </c>
      <c r="R1111" s="30">
        <f t="shared" si="1937"/>
        <v>1506.4340639999998</v>
      </c>
      <c r="S1111" s="30">
        <f t="shared" si="1937"/>
        <v>0</v>
      </c>
      <c r="T1111" s="30">
        <f t="shared" si="1937"/>
        <v>165816.64588799997</v>
      </c>
      <c r="U1111" s="30">
        <f t="shared" si="1937"/>
        <v>0</v>
      </c>
      <c r="V1111" s="30">
        <f t="shared" si="1937"/>
        <v>3502.9129440000002</v>
      </c>
      <c r="W1111" s="30">
        <f t="shared" si="1937"/>
        <v>4464.8527679999997</v>
      </c>
      <c r="X1111" s="30">
        <f t="shared" si="1937"/>
        <v>0</v>
      </c>
      <c r="Y1111" s="30">
        <f t="shared" si="1937"/>
        <v>0</v>
      </c>
      <c r="Z1111" s="30">
        <f t="shared" si="1937"/>
        <v>290.396928</v>
      </c>
      <c r="AA1111" s="30">
        <f t="shared" si="1937"/>
        <v>0</v>
      </c>
      <c r="AB1111" s="30">
        <f t="shared" si="1937"/>
        <v>0</v>
      </c>
      <c r="AC1111" s="67"/>
      <c r="AD1111" s="55"/>
    </row>
    <row r="1112" spans="1:30" s="52" customFormat="1">
      <c r="A1112" s="177" t="s">
        <v>349</v>
      </c>
      <c r="B1112" s="216">
        <v>5186215</v>
      </c>
      <c r="C1112" s="215">
        <f t="shared" si="1904"/>
        <v>432184.58</v>
      </c>
      <c r="D1112" s="149"/>
      <c r="E1112" s="37"/>
      <c r="F1112" s="40"/>
      <c r="G1112" s="40">
        <v>1.23E-2</v>
      </c>
      <c r="H1112" s="149"/>
      <c r="I1112" s="149"/>
      <c r="J1112" s="149"/>
      <c r="K1112" s="149"/>
      <c r="L1112" s="40"/>
      <c r="M1112" s="149"/>
      <c r="N1112" s="149"/>
      <c r="O1112" s="149"/>
      <c r="P1112" s="149">
        <v>4.3E-3</v>
      </c>
      <c r="Q1112" s="149">
        <v>6.0199999999999997E-2</v>
      </c>
      <c r="R1112" s="149"/>
      <c r="S1112" s="149">
        <v>5.8999999999999999E-3</v>
      </c>
      <c r="T1112" s="149">
        <v>0.69620000000000004</v>
      </c>
      <c r="U1112" s="149"/>
      <c r="V1112" s="149"/>
      <c r="W1112" s="149"/>
      <c r="X1112" s="149">
        <v>0.20830000000000001</v>
      </c>
      <c r="Y1112" s="149">
        <v>8.3000000000000001E-3</v>
      </c>
      <c r="Z1112" s="149">
        <v>4.4999999999999997E-3</v>
      </c>
      <c r="AA1112" s="149">
        <v>0</v>
      </c>
      <c r="AB1112" s="149">
        <v>0</v>
      </c>
      <c r="AC1112" s="67"/>
      <c r="AD1112" s="55"/>
    </row>
    <row r="1113" spans="1:30" s="52" customFormat="1">
      <c r="A1113" s="105"/>
      <c r="B1113" s="24"/>
      <c r="C1113" s="165"/>
      <c r="D1113" s="30">
        <f>$C1112*D1112</f>
        <v>0</v>
      </c>
      <c r="E1113" s="30">
        <f t="shared" ref="E1113" si="1938">$C1112*E1112</f>
        <v>0</v>
      </c>
      <c r="F1113" s="30">
        <f t="shared" ref="F1113" si="1939">$C1112*F1112</f>
        <v>0</v>
      </c>
      <c r="G1113" s="30">
        <f t="shared" ref="G1113:AB1113" si="1940">$C1112*G1112</f>
        <v>5315.8703340000002</v>
      </c>
      <c r="H1113" s="30">
        <f t="shared" si="1940"/>
        <v>0</v>
      </c>
      <c r="I1113" s="30">
        <f t="shared" si="1940"/>
        <v>0</v>
      </c>
      <c r="J1113" s="30">
        <f t="shared" si="1940"/>
        <v>0</v>
      </c>
      <c r="K1113" s="30">
        <f t="shared" si="1940"/>
        <v>0</v>
      </c>
      <c r="L1113" s="30">
        <f t="shared" si="1940"/>
        <v>0</v>
      </c>
      <c r="M1113" s="30">
        <f t="shared" si="1940"/>
        <v>0</v>
      </c>
      <c r="N1113" s="30">
        <f t="shared" si="1940"/>
        <v>0</v>
      </c>
      <c r="O1113" s="30">
        <f t="shared" si="1940"/>
        <v>0</v>
      </c>
      <c r="P1113" s="30">
        <f t="shared" si="1940"/>
        <v>1858.3936940000001</v>
      </c>
      <c r="Q1113" s="30">
        <f t="shared" si="1940"/>
        <v>26017.511716000001</v>
      </c>
      <c r="R1113" s="30">
        <f t="shared" si="1940"/>
        <v>0</v>
      </c>
      <c r="S1113" s="30">
        <f t="shared" si="1940"/>
        <v>2549.8890219999998</v>
      </c>
      <c r="T1113" s="30">
        <f t="shared" si="1940"/>
        <v>300886.90459600004</v>
      </c>
      <c r="U1113" s="30">
        <f t="shared" si="1940"/>
        <v>0</v>
      </c>
      <c r="V1113" s="30">
        <f t="shared" si="1940"/>
        <v>0</v>
      </c>
      <c r="W1113" s="30">
        <f t="shared" si="1940"/>
        <v>0</v>
      </c>
      <c r="X1113" s="30">
        <f t="shared" si="1940"/>
        <v>90024.048014000015</v>
      </c>
      <c r="Y1113" s="30">
        <f t="shared" si="1940"/>
        <v>3587.1320140000003</v>
      </c>
      <c r="Z1113" s="30">
        <f t="shared" si="1940"/>
        <v>1944.83061</v>
      </c>
      <c r="AA1113" s="30">
        <f t="shared" si="1940"/>
        <v>0</v>
      </c>
      <c r="AB1113" s="30">
        <f t="shared" si="1940"/>
        <v>0</v>
      </c>
      <c r="AC1113" s="67"/>
      <c r="AD1113" s="55"/>
    </row>
    <row r="1114" spans="1:30" s="52" customFormat="1">
      <c r="A1114" s="177" t="s">
        <v>350</v>
      </c>
      <c r="B1114" s="216">
        <v>2581733</v>
      </c>
      <c r="C1114" s="215">
        <f t="shared" si="1904"/>
        <v>215144.42</v>
      </c>
      <c r="D1114" s="10">
        <v>1.2500000000000001E-2</v>
      </c>
      <c r="E1114" s="37"/>
      <c r="F1114" s="5"/>
      <c r="G1114" s="5"/>
      <c r="H1114" s="10"/>
      <c r="I1114" s="10"/>
      <c r="J1114" s="10"/>
      <c r="K1114" s="10"/>
      <c r="L1114" s="5"/>
      <c r="M1114" s="10">
        <v>3.1099999999999999E-2</v>
      </c>
      <c r="N1114" s="10"/>
      <c r="O1114" s="10"/>
      <c r="P1114" s="10"/>
      <c r="Q1114" s="10"/>
      <c r="R1114" s="10"/>
      <c r="S1114" s="10"/>
      <c r="T1114" s="10">
        <v>0.95640000000000003</v>
      </c>
      <c r="U1114" s="10"/>
      <c r="V1114" s="10"/>
      <c r="W1114" s="10"/>
      <c r="X1114" s="10"/>
      <c r="Y1114" s="10"/>
      <c r="Z1114" s="10"/>
      <c r="AA1114" s="10"/>
      <c r="AB1114" s="10"/>
      <c r="AC1114" s="67"/>
      <c r="AD1114" s="55"/>
    </row>
    <row r="1115" spans="1:30" s="52" customFormat="1">
      <c r="A1115" s="105"/>
      <c r="B1115" s="24"/>
      <c r="C1115" s="165"/>
      <c r="D1115" s="30">
        <f>$C1114*D1114</f>
        <v>2689.3052500000003</v>
      </c>
      <c r="E1115" s="30">
        <f t="shared" ref="E1115" si="1941">$C1114*E1114</f>
        <v>0</v>
      </c>
      <c r="F1115" s="30">
        <f t="shared" ref="F1115" si="1942">$C1114*F1114</f>
        <v>0</v>
      </c>
      <c r="G1115" s="30">
        <f t="shared" ref="G1115:AB1115" si="1943">$C1114*G1114</f>
        <v>0</v>
      </c>
      <c r="H1115" s="30">
        <f t="shared" si="1943"/>
        <v>0</v>
      </c>
      <c r="I1115" s="30">
        <f t="shared" si="1943"/>
        <v>0</v>
      </c>
      <c r="J1115" s="30">
        <f t="shared" si="1943"/>
        <v>0</v>
      </c>
      <c r="K1115" s="30">
        <f t="shared" si="1943"/>
        <v>0</v>
      </c>
      <c r="L1115" s="30">
        <f t="shared" si="1943"/>
        <v>0</v>
      </c>
      <c r="M1115" s="30">
        <f t="shared" si="1943"/>
        <v>6690.991462</v>
      </c>
      <c r="N1115" s="30">
        <f t="shared" si="1943"/>
        <v>0</v>
      </c>
      <c r="O1115" s="30">
        <f t="shared" si="1943"/>
        <v>0</v>
      </c>
      <c r="P1115" s="30">
        <f t="shared" si="1943"/>
        <v>0</v>
      </c>
      <c r="Q1115" s="30">
        <f t="shared" si="1943"/>
        <v>0</v>
      </c>
      <c r="R1115" s="30">
        <f t="shared" si="1943"/>
        <v>0</v>
      </c>
      <c r="S1115" s="30">
        <f t="shared" si="1943"/>
        <v>0</v>
      </c>
      <c r="T1115" s="30">
        <f t="shared" si="1943"/>
        <v>205764.12328800003</v>
      </c>
      <c r="U1115" s="30">
        <f t="shared" si="1943"/>
        <v>0</v>
      </c>
      <c r="V1115" s="30">
        <f t="shared" si="1943"/>
        <v>0</v>
      </c>
      <c r="W1115" s="30">
        <f t="shared" si="1943"/>
        <v>0</v>
      </c>
      <c r="X1115" s="30">
        <f t="shared" si="1943"/>
        <v>0</v>
      </c>
      <c r="Y1115" s="30">
        <f t="shared" si="1943"/>
        <v>0</v>
      </c>
      <c r="Z1115" s="30">
        <f t="shared" si="1943"/>
        <v>0</v>
      </c>
      <c r="AA1115" s="30">
        <f t="shared" si="1943"/>
        <v>0</v>
      </c>
      <c r="AB1115" s="30">
        <f t="shared" si="1943"/>
        <v>0</v>
      </c>
      <c r="AC1115" s="67"/>
      <c r="AD1115" s="55"/>
    </row>
    <row r="1116" spans="1:30" s="52" customFormat="1">
      <c r="A1116" s="177" t="s">
        <v>351</v>
      </c>
      <c r="B1116" s="216">
        <v>2474149</v>
      </c>
      <c r="C1116" s="215">
        <f t="shared" si="1904"/>
        <v>206179.08</v>
      </c>
      <c r="D1116" s="149"/>
      <c r="E1116" s="37"/>
      <c r="F1116" s="40"/>
      <c r="G1116" s="40"/>
      <c r="H1116" s="149"/>
      <c r="I1116" s="149"/>
      <c r="J1116" s="149"/>
      <c r="K1116" s="149"/>
      <c r="L1116" s="40"/>
      <c r="M1116" s="149"/>
      <c r="N1116" s="149"/>
      <c r="O1116" s="149"/>
      <c r="P1116" s="149">
        <v>1.34E-2</v>
      </c>
      <c r="Q1116" s="149"/>
      <c r="R1116" s="149"/>
      <c r="S1116" s="149"/>
      <c r="T1116" s="149">
        <v>0.97040000000000004</v>
      </c>
      <c r="U1116" s="149"/>
      <c r="V1116" s="149"/>
      <c r="W1116" s="149"/>
      <c r="X1116" s="149"/>
      <c r="Y1116" s="149"/>
      <c r="Z1116" s="149">
        <v>1.6199999999999999E-2</v>
      </c>
      <c r="AA1116" s="149">
        <v>0</v>
      </c>
      <c r="AB1116" s="149">
        <v>0</v>
      </c>
      <c r="AC1116" s="67"/>
      <c r="AD1116" s="55"/>
    </row>
    <row r="1117" spans="1:30" s="52" customFormat="1">
      <c r="A1117" s="105"/>
      <c r="B1117" s="24"/>
      <c r="C1117" s="165"/>
      <c r="D1117" s="30">
        <f>$C1116*D1116</f>
        <v>0</v>
      </c>
      <c r="E1117" s="30">
        <f t="shared" ref="E1117" si="1944">$C1116*E1116</f>
        <v>0</v>
      </c>
      <c r="F1117" s="30">
        <f t="shared" ref="F1117" si="1945">$C1116*F1116</f>
        <v>0</v>
      </c>
      <c r="G1117" s="30">
        <f t="shared" ref="G1117:AB1117" si="1946">$C1116*G1116</f>
        <v>0</v>
      </c>
      <c r="H1117" s="30">
        <f t="shared" si="1946"/>
        <v>0</v>
      </c>
      <c r="I1117" s="30">
        <f t="shared" si="1946"/>
        <v>0</v>
      </c>
      <c r="J1117" s="30">
        <f t="shared" si="1946"/>
        <v>0</v>
      </c>
      <c r="K1117" s="30">
        <f t="shared" si="1946"/>
        <v>0</v>
      </c>
      <c r="L1117" s="30">
        <f t="shared" si="1946"/>
        <v>0</v>
      </c>
      <c r="M1117" s="30">
        <f t="shared" si="1946"/>
        <v>0</v>
      </c>
      <c r="N1117" s="30">
        <f t="shared" si="1946"/>
        <v>0</v>
      </c>
      <c r="O1117" s="30">
        <f t="shared" si="1946"/>
        <v>0</v>
      </c>
      <c r="P1117" s="30">
        <f t="shared" si="1946"/>
        <v>2762.7996720000001</v>
      </c>
      <c r="Q1117" s="30">
        <f t="shared" si="1946"/>
        <v>0</v>
      </c>
      <c r="R1117" s="30">
        <f t="shared" si="1946"/>
        <v>0</v>
      </c>
      <c r="S1117" s="30">
        <f t="shared" si="1946"/>
        <v>0</v>
      </c>
      <c r="T1117" s="30">
        <f t="shared" si="1946"/>
        <v>200076.17923199999</v>
      </c>
      <c r="U1117" s="30">
        <f t="shared" si="1946"/>
        <v>0</v>
      </c>
      <c r="V1117" s="30">
        <f t="shared" si="1946"/>
        <v>0</v>
      </c>
      <c r="W1117" s="30">
        <f t="shared" si="1946"/>
        <v>0</v>
      </c>
      <c r="X1117" s="30">
        <f t="shared" si="1946"/>
        <v>0</v>
      </c>
      <c r="Y1117" s="30">
        <f t="shared" si="1946"/>
        <v>0</v>
      </c>
      <c r="Z1117" s="30">
        <f t="shared" si="1946"/>
        <v>3340.1010959999994</v>
      </c>
      <c r="AA1117" s="30">
        <f t="shared" si="1946"/>
        <v>0</v>
      </c>
      <c r="AB1117" s="30">
        <f t="shared" si="1946"/>
        <v>0</v>
      </c>
      <c r="AC1117" s="67"/>
      <c r="AD1117" s="55"/>
    </row>
    <row r="1118" spans="1:30" s="52" customFormat="1">
      <c r="A1118" s="177" t="s">
        <v>352</v>
      </c>
      <c r="B1118" s="216">
        <v>2571125</v>
      </c>
      <c r="C1118" s="215">
        <f t="shared" si="1904"/>
        <v>214260.42</v>
      </c>
      <c r="D1118" s="149"/>
      <c r="E1118" s="37"/>
      <c r="F1118" s="40"/>
      <c r="G1118" s="40"/>
      <c r="H1118" s="149"/>
      <c r="I1118" s="149"/>
      <c r="J1118" s="149"/>
      <c r="K1118" s="149"/>
      <c r="L1118" s="40"/>
      <c r="M1118" s="149"/>
      <c r="N1118" s="149"/>
      <c r="O1118" s="149"/>
      <c r="P1118" s="149">
        <v>3.8E-3</v>
      </c>
      <c r="Q1118" s="149">
        <v>5.0799999999999998E-2</v>
      </c>
      <c r="R1118" s="149"/>
      <c r="S1118" s="149">
        <v>5.4000000000000003E-3</v>
      </c>
      <c r="T1118" s="149">
        <v>0.78849999999999998</v>
      </c>
      <c r="U1118" s="149"/>
      <c r="V1118" s="149"/>
      <c r="W1118" s="149"/>
      <c r="X1118" s="149">
        <v>0.14199999999999999</v>
      </c>
      <c r="Y1118" s="149">
        <v>5.5999999999999999E-3</v>
      </c>
      <c r="Z1118" s="149">
        <v>3.8999999999999998E-3</v>
      </c>
      <c r="AA1118" s="149">
        <v>0</v>
      </c>
      <c r="AB1118" s="149">
        <v>0</v>
      </c>
      <c r="AC1118" s="67"/>
      <c r="AD1118" s="55"/>
    </row>
    <row r="1119" spans="1:30" s="52" customFormat="1">
      <c r="A1119" s="105"/>
      <c r="B1119" s="24"/>
      <c r="C1119" s="165"/>
      <c r="D1119" s="30">
        <f>$C1118*D1118</f>
        <v>0</v>
      </c>
      <c r="E1119" s="30">
        <f t="shared" ref="E1119" si="1947">$C1118*E1118</f>
        <v>0</v>
      </c>
      <c r="F1119" s="30">
        <f t="shared" ref="F1119" si="1948">$C1118*F1118</f>
        <v>0</v>
      </c>
      <c r="G1119" s="30">
        <f t="shared" ref="G1119:AB1119" si="1949">$C1118*G1118</f>
        <v>0</v>
      </c>
      <c r="H1119" s="30">
        <f t="shared" si="1949"/>
        <v>0</v>
      </c>
      <c r="I1119" s="30">
        <f t="shared" si="1949"/>
        <v>0</v>
      </c>
      <c r="J1119" s="30">
        <f t="shared" si="1949"/>
        <v>0</v>
      </c>
      <c r="K1119" s="30">
        <f t="shared" si="1949"/>
        <v>0</v>
      </c>
      <c r="L1119" s="30">
        <f t="shared" si="1949"/>
        <v>0</v>
      </c>
      <c r="M1119" s="30">
        <f t="shared" si="1949"/>
        <v>0</v>
      </c>
      <c r="N1119" s="30">
        <f t="shared" si="1949"/>
        <v>0</v>
      </c>
      <c r="O1119" s="30">
        <f t="shared" si="1949"/>
        <v>0</v>
      </c>
      <c r="P1119" s="30">
        <f t="shared" si="1949"/>
        <v>814.18959600000005</v>
      </c>
      <c r="Q1119" s="30">
        <f t="shared" si="1949"/>
        <v>10884.429336000001</v>
      </c>
      <c r="R1119" s="30">
        <f t="shared" si="1949"/>
        <v>0</v>
      </c>
      <c r="S1119" s="30">
        <f t="shared" si="1949"/>
        <v>1157.0062680000001</v>
      </c>
      <c r="T1119" s="30">
        <f t="shared" si="1949"/>
        <v>168944.34117</v>
      </c>
      <c r="U1119" s="30">
        <f t="shared" si="1949"/>
        <v>0</v>
      </c>
      <c r="V1119" s="30">
        <f t="shared" si="1949"/>
        <v>0</v>
      </c>
      <c r="W1119" s="30">
        <f t="shared" si="1949"/>
        <v>0</v>
      </c>
      <c r="X1119" s="30">
        <f t="shared" si="1949"/>
        <v>30424.979639999998</v>
      </c>
      <c r="Y1119" s="30">
        <f t="shared" si="1949"/>
        <v>1199.858352</v>
      </c>
      <c r="Z1119" s="30">
        <f t="shared" si="1949"/>
        <v>835.61563799999999</v>
      </c>
      <c r="AA1119" s="30">
        <f t="shared" si="1949"/>
        <v>0</v>
      </c>
      <c r="AB1119" s="30">
        <f t="shared" si="1949"/>
        <v>0</v>
      </c>
      <c r="AC1119" s="67"/>
      <c r="AD1119" s="55"/>
    </row>
    <row r="1120" spans="1:30" s="52" customFormat="1">
      <c r="A1120" s="177" t="s">
        <v>353</v>
      </c>
      <c r="B1120" s="216">
        <v>1642377</v>
      </c>
      <c r="C1120" s="215">
        <f>ROUND(B1120/12,2)</f>
        <v>136864.75</v>
      </c>
      <c r="D1120" s="149"/>
      <c r="E1120" s="37"/>
      <c r="F1120" s="40"/>
      <c r="G1120" s="40"/>
      <c r="H1120" s="149"/>
      <c r="I1120" s="149"/>
      <c r="J1120" s="149"/>
      <c r="K1120" s="149"/>
      <c r="L1120" s="40"/>
      <c r="M1120" s="149"/>
      <c r="N1120" s="149"/>
      <c r="O1120" s="149"/>
      <c r="P1120" s="149">
        <v>4.0000000000000002E-4</v>
      </c>
      <c r="Q1120" s="149"/>
      <c r="R1120" s="149"/>
      <c r="S1120" s="149"/>
      <c r="T1120" s="149">
        <v>0.99960000000000004</v>
      </c>
      <c r="U1120" s="149"/>
      <c r="V1120" s="149"/>
      <c r="W1120" s="149"/>
      <c r="X1120" s="149"/>
      <c r="Y1120" s="149"/>
      <c r="Z1120" s="149"/>
      <c r="AA1120" s="149"/>
      <c r="AB1120" s="149"/>
      <c r="AC1120" s="67"/>
      <c r="AD1120" s="55"/>
    </row>
    <row r="1121" spans="1:30" s="52" customFormat="1">
      <c r="A1121" s="105"/>
      <c r="B1121" s="24"/>
      <c r="C1121" s="165"/>
      <c r="D1121" s="30">
        <f>$C1120*D1120</f>
        <v>0</v>
      </c>
      <c r="E1121" s="30">
        <f t="shared" ref="E1121" si="1950">$C1120*E1120</f>
        <v>0</v>
      </c>
      <c r="F1121" s="30">
        <f t="shared" ref="F1121" si="1951">$C1120*F1120</f>
        <v>0</v>
      </c>
      <c r="G1121" s="30">
        <f t="shared" ref="G1121:AB1121" si="1952">$C1120*G1120</f>
        <v>0</v>
      </c>
      <c r="H1121" s="30">
        <f t="shared" si="1952"/>
        <v>0</v>
      </c>
      <c r="I1121" s="30">
        <f t="shared" si="1952"/>
        <v>0</v>
      </c>
      <c r="J1121" s="30">
        <f t="shared" si="1952"/>
        <v>0</v>
      </c>
      <c r="K1121" s="30">
        <f t="shared" si="1952"/>
        <v>0</v>
      </c>
      <c r="L1121" s="30">
        <f t="shared" si="1952"/>
        <v>0</v>
      </c>
      <c r="M1121" s="30">
        <f t="shared" si="1952"/>
        <v>0</v>
      </c>
      <c r="N1121" s="30">
        <f t="shared" si="1952"/>
        <v>0</v>
      </c>
      <c r="O1121" s="30">
        <f t="shared" si="1952"/>
        <v>0</v>
      </c>
      <c r="P1121" s="30">
        <f t="shared" si="1952"/>
        <v>54.745900000000006</v>
      </c>
      <c r="Q1121" s="30">
        <f t="shared" si="1952"/>
        <v>0</v>
      </c>
      <c r="R1121" s="30">
        <f t="shared" si="1952"/>
        <v>0</v>
      </c>
      <c r="S1121" s="30">
        <f t="shared" si="1952"/>
        <v>0</v>
      </c>
      <c r="T1121" s="30">
        <f t="shared" si="1952"/>
        <v>136810.00410000002</v>
      </c>
      <c r="U1121" s="30">
        <f t="shared" si="1952"/>
        <v>0</v>
      </c>
      <c r="V1121" s="30">
        <f t="shared" si="1952"/>
        <v>0</v>
      </c>
      <c r="W1121" s="30">
        <f t="shared" si="1952"/>
        <v>0</v>
      </c>
      <c r="X1121" s="30">
        <f t="shared" si="1952"/>
        <v>0</v>
      </c>
      <c r="Y1121" s="30">
        <f t="shared" si="1952"/>
        <v>0</v>
      </c>
      <c r="Z1121" s="30">
        <f t="shared" si="1952"/>
        <v>0</v>
      </c>
      <c r="AA1121" s="30">
        <f t="shared" si="1952"/>
        <v>0</v>
      </c>
      <c r="AB1121" s="30">
        <f t="shared" si="1952"/>
        <v>0</v>
      </c>
      <c r="AC1121" s="67"/>
      <c r="AD1121" s="55"/>
    </row>
    <row r="1122" spans="1:30" s="52" customFormat="1">
      <c r="A1122" s="177" t="s">
        <v>354</v>
      </c>
      <c r="B1122" s="216">
        <v>1185175</v>
      </c>
      <c r="C1122" s="215">
        <f t="shared" si="1904"/>
        <v>98764.58</v>
      </c>
      <c r="D1122" s="149"/>
      <c r="E1122" s="37"/>
      <c r="F1122" s="40"/>
      <c r="G1122" s="40"/>
      <c r="H1122" s="149"/>
      <c r="I1122" s="149"/>
      <c r="J1122" s="149"/>
      <c r="K1122" s="149"/>
      <c r="L1122" s="40"/>
      <c r="M1122" s="149"/>
      <c r="N1122" s="149"/>
      <c r="O1122" s="149"/>
      <c r="P1122" s="149">
        <v>3.2000000000000002E-3</v>
      </c>
      <c r="Q1122" s="149">
        <v>4.1399999999999999E-2</v>
      </c>
      <c r="R1122" s="149"/>
      <c r="S1122" s="149">
        <v>4.4000000000000003E-3</v>
      </c>
      <c r="T1122" s="149">
        <v>0.82189999999999996</v>
      </c>
      <c r="U1122" s="149"/>
      <c r="V1122" s="149"/>
      <c r="W1122" s="149"/>
      <c r="X1122" s="149">
        <v>0.121</v>
      </c>
      <c r="Y1122" s="149">
        <v>4.7999999999999996E-3</v>
      </c>
      <c r="Z1122" s="149">
        <v>3.3E-3</v>
      </c>
      <c r="AA1122" s="149">
        <v>0</v>
      </c>
      <c r="AB1122" s="149">
        <v>0</v>
      </c>
      <c r="AC1122" s="67"/>
      <c r="AD1122" s="55"/>
    </row>
    <row r="1123" spans="1:30" s="52" customFormat="1">
      <c r="A1123" s="105"/>
      <c r="B1123" s="24"/>
      <c r="C1123" s="165"/>
      <c r="D1123" s="30">
        <f>$C1122*D1122</f>
        <v>0</v>
      </c>
      <c r="E1123" s="30">
        <f t="shared" ref="E1123" si="1953">$C1122*E1122</f>
        <v>0</v>
      </c>
      <c r="F1123" s="30">
        <f t="shared" ref="F1123" si="1954">$C1122*F1122</f>
        <v>0</v>
      </c>
      <c r="G1123" s="30">
        <f t="shared" ref="G1123:AB1123" si="1955">$C1122*G1122</f>
        <v>0</v>
      </c>
      <c r="H1123" s="30">
        <f t="shared" si="1955"/>
        <v>0</v>
      </c>
      <c r="I1123" s="30">
        <f t="shared" si="1955"/>
        <v>0</v>
      </c>
      <c r="J1123" s="30">
        <f t="shared" si="1955"/>
        <v>0</v>
      </c>
      <c r="K1123" s="30">
        <f t="shared" si="1955"/>
        <v>0</v>
      </c>
      <c r="L1123" s="30">
        <f t="shared" si="1955"/>
        <v>0</v>
      </c>
      <c r="M1123" s="30">
        <f t="shared" si="1955"/>
        <v>0</v>
      </c>
      <c r="N1123" s="30">
        <f t="shared" si="1955"/>
        <v>0</v>
      </c>
      <c r="O1123" s="30">
        <f t="shared" si="1955"/>
        <v>0</v>
      </c>
      <c r="P1123" s="30">
        <f t="shared" si="1955"/>
        <v>316.04665600000004</v>
      </c>
      <c r="Q1123" s="30">
        <f t="shared" si="1955"/>
        <v>4088.8536119999999</v>
      </c>
      <c r="R1123" s="30">
        <f t="shared" si="1955"/>
        <v>0</v>
      </c>
      <c r="S1123" s="30">
        <f t="shared" si="1955"/>
        <v>434.56415200000004</v>
      </c>
      <c r="T1123" s="30">
        <f t="shared" si="1955"/>
        <v>81174.608301999993</v>
      </c>
      <c r="U1123" s="30">
        <f t="shared" si="1955"/>
        <v>0</v>
      </c>
      <c r="V1123" s="30">
        <f t="shared" si="1955"/>
        <v>0</v>
      </c>
      <c r="W1123" s="30">
        <f t="shared" si="1955"/>
        <v>0</v>
      </c>
      <c r="X1123" s="30">
        <f t="shared" si="1955"/>
        <v>11950.51418</v>
      </c>
      <c r="Y1123" s="30">
        <f t="shared" si="1955"/>
        <v>474.06998399999998</v>
      </c>
      <c r="Z1123" s="30">
        <f t="shared" si="1955"/>
        <v>325.923114</v>
      </c>
      <c r="AA1123" s="30">
        <f t="shared" si="1955"/>
        <v>0</v>
      </c>
      <c r="AB1123" s="30">
        <f t="shared" si="1955"/>
        <v>0</v>
      </c>
      <c r="AC1123" s="67"/>
      <c r="AD1123" s="55"/>
    </row>
    <row r="1124" spans="1:30" s="52" customFormat="1">
      <c r="A1124" s="177" t="s">
        <v>355</v>
      </c>
      <c r="B1124" s="216">
        <v>251571</v>
      </c>
      <c r="C1124" s="215">
        <f t="shared" si="1904"/>
        <v>20964.25</v>
      </c>
      <c r="D1124" s="149"/>
      <c r="E1124" s="37"/>
      <c r="F1124" s="40"/>
      <c r="G1124" s="40"/>
      <c r="H1124" s="149"/>
      <c r="I1124" s="149"/>
      <c r="J1124" s="149"/>
      <c r="K1124" s="149"/>
      <c r="L1124" s="40"/>
      <c r="M1124" s="149"/>
      <c r="N1124" s="149"/>
      <c r="O1124" s="149"/>
      <c r="P1124" s="149"/>
      <c r="Q1124" s="149">
        <v>0.17299999999999999</v>
      </c>
      <c r="R1124" s="149"/>
      <c r="S1124" s="149">
        <v>1.6899999999999998E-2</v>
      </c>
      <c r="T1124" s="149">
        <v>0.45090000000000002</v>
      </c>
      <c r="U1124" s="149"/>
      <c r="V1124" s="149"/>
      <c r="W1124" s="149"/>
      <c r="X1124" s="149">
        <v>0.33679999999999999</v>
      </c>
      <c r="Y1124" s="149">
        <v>1.3100000000000001E-2</v>
      </c>
      <c r="Z1124" s="149">
        <v>9.2999999999999992E-3</v>
      </c>
      <c r="AA1124" s="149">
        <v>0</v>
      </c>
      <c r="AB1124" s="149">
        <v>0</v>
      </c>
      <c r="AC1124" s="67"/>
      <c r="AD1124" s="55"/>
    </row>
    <row r="1125" spans="1:30" s="52" customFormat="1">
      <c r="A1125" s="105"/>
      <c r="B1125" s="24"/>
      <c r="C1125" s="165"/>
      <c r="D1125" s="30">
        <f>$C1124*D1124</f>
        <v>0</v>
      </c>
      <c r="E1125" s="30">
        <f t="shared" ref="E1125" si="1956">$C1124*E1124</f>
        <v>0</v>
      </c>
      <c r="F1125" s="30">
        <f t="shared" ref="F1125" si="1957">$C1124*F1124</f>
        <v>0</v>
      </c>
      <c r="G1125" s="30">
        <f t="shared" ref="G1125:AB1125" si="1958">$C1124*G1124</f>
        <v>0</v>
      </c>
      <c r="H1125" s="30">
        <f t="shared" si="1958"/>
        <v>0</v>
      </c>
      <c r="I1125" s="30">
        <f t="shared" si="1958"/>
        <v>0</v>
      </c>
      <c r="J1125" s="30">
        <f t="shared" si="1958"/>
        <v>0</v>
      </c>
      <c r="K1125" s="30">
        <f t="shared" si="1958"/>
        <v>0</v>
      </c>
      <c r="L1125" s="30">
        <f t="shared" si="1958"/>
        <v>0</v>
      </c>
      <c r="M1125" s="30">
        <f t="shared" si="1958"/>
        <v>0</v>
      </c>
      <c r="N1125" s="30">
        <f t="shared" si="1958"/>
        <v>0</v>
      </c>
      <c r="O1125" s="30">
        <f t="shared" si="1958"/>
        <v>0</v>
      </c>
      <c r="P1125" s="30">
        <f t="shared" si="1958"/>
        <v>0</v>
      </c>
      <c r="Q1125" s="30">
        <f t="shared" si="1958"/>
        <v>3626.8152499999997</v>
      </c>
      <c r="R1125" s="30">
        <f t="shared" si="1958"/>
        <v>0</v>
      </c>
      <c r="S1125" s="30">
        <f t="shared" si="1958"/>
        <v>354.29582499999998</v>
      </c>
      <c r="T1125" s="30">
        <f t="shared" si="1958"/>
        <v>9452.7803249999997</v>
      </c>
      <c r="U1125" s="30">
        <f t="shared" si="1958"/>
        <v>0</v>
      </c>
      <c r="V1125" s="30">
        <f t="shared" si="1958"/>
        <v>0</v>
      </c>
      <c r="W1125" s="30">
        <f t="shared" si="1958"/>
        <v>0</v>
      </c>
      <c r="X1125" s="30">
        <f t="shared" si="1958"/>
        <v>7060.7593999999999</v>
      </c>
      <c r="Y1125" s="30">
        <f t="shared" si="1958"/>
        <v>274.63167500000003</v>
      </c>
      <c r="Z1125" s="30">
        <f t="shared" si="1958"/>
        <v>194.96752499999999</v>
      </c>
      <c r="AA1125" s="30">
        <f t="shared" si="1958"/>
        <v>0</v>
      </c>
      <c r="AB1125" s="30">
        <f t="shared" si="1958"/>
        <v>0</v>
      </c>
      <c r="AC1125" s="67"/>
      <c r="AD1125" s="55"/>
    </row>
    <row r="1126" spans="1:30" s="52" customFormat="1">
      <c r="A1126" s="177" t="s">
        <v>356</v>
      </c>
      <c r="B1126" s="216">
        <v>312192</v>
      </c>
      <c r="C1126" s="215">
        <f t="shared" si="1904"/>
        <v>26016</v>
      </c>
      <c r="D1126" s="10">
        <v>8.5800000000000001E-2</v>
      </c>
      <c r="E1126" s="37"/>
      <c r="F1126" s="5"/>
      <c r="G1126" s="5"/>
      <c r="H1126" s="10"/>
      <c r="I1126" s="10"/>
      <c r="J1126" s="10"/>
      <c r="K1126" s="10"/>
      <c r="L1126" s="5"/>
      <c r="M1126" s="10">
        <v>7.7600000000000002E-2</v>
      </c>
      <c r="N1126" s="10"/>
      <c r="O1126" s="10"/>
      <c r="P1126" s="10"/>
      <c r="Q1126" s="10"/>
      <c r="R1126" s="10"/>
      <c r="S1126" s="10"/>
      <c r="T1126" s="10">
        <v>0.83660000000000001</v>
      </c>
      <c r="U1126" s="10"/>
      <c r="V1126" s="10"/>
      <c r="W1126" s="10"/>
      <c r="X1126" s="10"/>
      <c r="Y1126" s="10"/>
      <c r="Z1126" s="10"/>
      <c r="AA1126" s="10"/>
      <c r="AB1126" s="10"/>
      <c r="AC1126" s="67"/>
      <c r="AD1126" s="55"/>
    </row>
    <row r="1127" spans="1:30" s="52" customFormat="1">
      <c r="A1127" s="105"/>
      <c r="B1127" s="24"/>
      <c r="C1127" s="165"/>
      <c r="D1127" s="30">
        <f>$C1126*D1126</f>
        <v>2232.1727999999998</v>
      </c>
      <c r="E1127" s="30">
        <f t="shared" ref="E1127" si="1959">$C1126*E1126</f>
        <v>0</v>
      </c>
      <c r="F1127" s="30">
        <f t="shared" ref="F1127" si="1960">$C1126*F1126</f>
        <v>0</v>
      </c>
      <c r="G1127" s="30">
        <f t="shared" ref="G1127:AB1127" si="1961">$C1126*G1126</f>
        <v>0</v>
      </c>
      <c r="H1127" s="30">
        <f t="shared" si="1961"/>
        <v>0</v>
      </c>
      <c r="I1127" s="30">
        <f t="shared" si="1961"/>
        <v>0</v>
      </c>
      <c r="J1127" s="30">
        <f t="shared" si="1961"/>
        <v>0</v>
      </c>
      <c r="K1127" s="30">
        <f t="shared" si="1961"/>
        <v>0</v>
      </c>
      <c r="L1127" s="30">
        <f t="shared" si="1961"/>
        <v>0</v>
      </c>
      <c r="M1127" s="30">
        <f t="shared" si="1961"/>
        <v>2018.8416</v>
      </c>
      <c r="N1127" s="30">
        <f t="shared" si="1961"/>
        <v>0</v>
      </c>
      <c r="O1127" s="30">
        <f t="shared" si="1961"/>
        <v>0</v>
      </c>
      <c r="P1127" s="30">
        <f t="shared" si="1961"/>
        <v>0</v>
      </c>
      <c r="Q1127" s="30">
        <f t="shared" si="1961"/>
        <v>0</v>
      </c>
      <c r="R1127" s="30">
        <f t="shared" si="1961"/>
        <v>0</v>
      </c>
      <c r="S1127" s="30">
        <f t="shared" si="1961"/>
        <v>0</v>
      </c>
      <c r="T1127" s="30">
        <f t="shared" si="1961"/>
        <v>21764.9856</v>
      </c>
      <c r="U1127" s="30">
        <f t="shared" si="1961"/>
        <v>0</v>
      </c>
      <c r="V1127" s="30">
        <f t="shared" si="1961"/>
        <v>0</v>
      </c>
      <c r="W1127" s="30">
        <f t="shared" si="1961"/>
        <v>0</v>
      </c>
      <c r="X1127" s="30">
        <f t="shared" si="1961"/>
        <v>0</v>
      </c>
      <c r="Y1127" s="30">
        <f t="shared" si="1961"/>
        <v>0</v>
      </c>
      <c r="Z1127" s="30">
        <f t="shared" si="1961"/>
        <v>0</v>
      </c>
      <c r="AA1127" s="30">
        <f t="shared" si="1961"/>
        <v>0</v>
      </c>
      <c r="AB1127" s="30">
        <f t="shared" si="1961"/>
        <v>0</v>
      </c>
      <c r="AC1127" s="67"/>
      <c r="AD1127" s="55"/>
    </row>
    <row r="1128" spans="1:30" s="52" customFormat="1">
      <c r="A1128" s="177" t="s">
        <v>357</v>
      </c>
      <c r="B1128" s="216">
        <v>351260</v>
      </c>
      <c r="C1128" s="215">
        <f t="shared" si="1904"/>
        <v>29271.67</v>
      </c>
      <c r="D1128" s="10">
        <v>8.5800000000000001E-2</v>
      </c>
      <c r="E1128" s="37"/>
      <c r="F1128" s="5"/>
      <c r="G1128" s="5"/>
      <c r="H1128" s="10"/>
      <c r="I1128" s="10"/>
      <c r="J1128" s="10"/>
      <c r="K1128" s="10"/>
      <c r="L1128" s="5"/>
      <c r="M1128" s="10">
        <v>7.7600000000000002E-2</v>
      </c>
      <c r="N1128" s="10"/>
      <c r="O1128" s="10"/>
      <c r="P1128" s="10"/>
      <c r="Q1128" s="10"/>
      <c r="R1128" s="10"/>
      <c r="S1128" s="10"/>
      <c r="T1128" s="10">
        <v>0.83660000000000001</v>
      </c>
      <c r="U1128" s="10"/>
      <c r="V1128" s="10"/>
      <c r="W1128" s="10"/>
      <c r="X1128" s="10"/>
      <c r="Y1128" s="10"/>
      <c r="Z1128" s="10"/>
      <c r="AA1128" s="10"/>
      <c r="AB1128" s="10"/>
      <c r="AC1128" s="67"/>
      <c r="AD1128" s="55"/>
    </row>
    <row r="1129" spans="1:30" s="52" customFormat="1">
      <c r="A1129" s="105"/>
      <c r="B1129" s="24"/>
      <c r="C1129" s="165"/>
      <c r="D1129" s="30">
        <f>$C1128*D1128</f>
        <v>2511.509286</v>
      </c>
      <c r="E1129" s="30">
        <f t="shared" ref="E1129" si="1962">$C1128*E1128</f>
        <v>0</v>
      </c>
      <c r="F1129" s="30">
        <f t="shared" ref="F1129" si="1963">$C1128*F1128</f>
        <v>0</v>
      </c>
      <c r="G1129" s="30">
        <f t="shared" ref="G1129:AB1129" si="1964">$C1128*G1128</f>
        <v>0</v>
      </c>
      <c r="H1129" s="30">
        <f t="shared" si="1964"/>
        <v>0</v>
      </c>
      <c r="I1129" s="30">
        <f t="shared" si="1964"/>
        <v>0</v>
      </c>
      <c r="J1129" s="30">
        <f t="shared" si="1964"/>
        <v>0</v>
      </c>
      <c r="K1129" s="30">
        <f t="shared" si="1964"/>
        <v>0</v>
      </c>
      <c r="L1129" s="30">
        <f t="shared" si="1964"/>
        <v>0</v>
      </c>
      <c r="M1129" s="30">
        <f t="shared" si="1964"/>
        <v>2271.4815920000001</v>
      </c>
      <c r="N1129" s="30">
        <f t="shared" si="1964"/>
        <v>0</v>
      </c>
      <c r="O1129" s="30">
        <f t="shared" si="1964"/>
        <v>0</v>
      </c>
      <c r="P1129" s="30">
        <f t="shared" si="1964"/>
        <v>0</v>
      </c>
      <c r="Q1129" s="30">
        <f t="shared" si="1964"/>
        <v>0</v>
      </c>
      <c r="R1129" s="30">
        <f t="shared" si="1964"/>
        <v>0</v>
      </c>
      <c r="S1129" s="30">
        <f t="shared" si="1964"/>
        <v>0</v>
      </c>
      <c r="T1129" s="30">
        <f t="shared" si="1964"/>
        <v>24488.679121999998</v>
      </c>
      <c r="U1129" s="30">
        <f t="shared" si="1964"/>
        <v>0</v>
      </c>
      <c r="V1129" s="30">
        <f t="shared" si="1964"/>
        <v>0</v>
      </c>
      <c r="W1129" s="30">
        <f t="shared" si="1964"/>
        <v>0</v>
      </c>
      <c r="X1129" s="30">
        <f t="shared" si="1964"/>
        <v>0</v>
      </c>
      <c r="Y1129" s="30">
        <f t="shared" si="1964"/>
        <v>0</v>
      </c>
      <c r="Z1129" s="30">
        <f t="shared" si="1964"/>
        <v>0</v>
      </c>
      <c r="AA1129" s="30">
        <f t="shared" si="1964"/>
        <v>0</v>
      </c>
      <c r="AB1129" s="30">
        <f t="shared" si="1964"/>
        <v>0</v>
      </c>
      <c r="AC1129" s="67"/>
      <c r="AD1129" s="55"/>
    </row>
    <row r="1130" spans="1:30" s="52" customFormat="1">
      <c r="A1130" s="177" t="s">
        <v>358</v>
      </c>
      <c r="B1130" s="216">
        <v>344612</v>
      </c>
      <c r="C1130" s="215">
        <f t="shared" si="1904"/>
        <v>28717.67</v>
      </c>
      <c r="D1130" s="149">
        <v>7.1999999999999998E-3</v>
      </c>
      <c r="E1130" s="37"/>
      <c r="F1130" s="40"/>
      <c r="G1130" s="40"/>
      <c r="H1130" s="149"/>
      <c r="I1130" s="149"/>
      <c r="J1130" s="149"/>
      <c r="K1130" s="149"/>
      <c r="L1130" s="40"/>
      <c r="M1130" s="149"/>
      <c r="N1130" s="149"/>
      <c r="O1130" s="149"/>
      <c r="P1130" s="149"/>
      <c r="Q1130" s="149">
        <v>0.1736</v>
      </c>
      <c r="R1130" s="149"/>
      <c r="S1130" s="149">
        <v>1.7000000000000001E-2</v>
      </c>
      <c r="T1130" s="149">
        <v>0.44469999999999998</v>
      </c>
      <c r="U1130" s="149"/>
      <c r="V1130" s="149"/>
      <c r="W1130" s="149"/>
      <c r="X1130" s="149">
        <v>0.3352</v>
      </c>
      <c r="Y1130" s="149">
        <v>1.3100000000000001E-2</v>
      </c>
      <c r="Z1130" s="149">
        <v>9.1999999999999998E-3</v>
      </c>
      <c r="AA1130" s="149">
        <v>0</v>
      </c>
      <c r="AB1130" s="149">
        <v>0</v>
      </c>
      <c r="AC1130" s="67"/>
      <c r="AD1130" s="55"/>
    </row>
    <row r="1131" spans="1:30" s="52" customFormat="1">
      <c r="A1131" s="105"/>
      <c r="B1131" s="24"/>
      <c r="C1131" s="165"/>
      <c r="D1131" s="30">
        <f>$C1130*D1130</f>
        <v>206.76722399999997</v>
      </c>
      <c r="E1131" s="30">
        <f t="shared" ref="E1131" si="1965">$C1130*E1130</f>
        <v>0</v>
      </c>
      <c r="F1131" s="30">
        <f t="shared" ref="F1131" si="1966">$C1130*F1130</f>
        <v>0</v>
      </c>
      <c r="G1131" s="30">
        <f t="shared" ref="G1131:AB1131" si="1967">$C1130*G1130</f>
        <v>0</v>
      </c>
      <c r="H1131" s="30">
        <f t="shared" si="1967"/>
        <v>0</v>
      </c>
      <c r="I1131" s="30">
        <f t="shared" si="1967"/>
        <v>0</v>
      </c>
      <c r="J1131" s="30">
        <f t="shared" si="1967"/>
        <v>0</v>
      </c>
      <c r="K1131" s="30">
        <f t="shared" si="1967"/>
        <v>0</v>
      </c>
      <c r="L1131" s="30">
        <f t="shared" si="1967"/>
        <v>0</v>
      </c>
      <c r="M1131" s="30">
        <f t="shared" si="1967"/>
        <v>0</v>
      </c>
      <c r="N1131" s="30">
        <f t="shared" si="1967"/>
        <v>0</v>
      </c>
      <c r="O1131" s="30">
        <f t="shared" si="1967"/>
        <v>0</v>
      </c>
      <c r="P1131" s="30">
        <f t="shared" si="1967"/>
        <v>0</v>
      </c>
      <c r="Q1131" s="30">
        <f t="shared" si="1967"/>
        <v>4985.3875120000002</v>
      </c>
      <c r="R1131" s="30">
        <f t="shared" si="1967"/>
        <v>0</v>
      </c>
      <c r="S1131" s="30">
        <f t="shared" si="1967"/>
        <v>488.20039000000003</v>
      </c>
      <c r="T1131" s="30">
        <f t="shared" si="1967"/>
        <v>12770.747848999999</v>
      </c>
      <c r="U1131" s="30">
        <f t="shared" si="1967"/>
        <v>0</v>
      </c>
      <c r="V1131" s="30">
        <f t="shared" si="1967"/>
        <v>0</v>
      </c>
      <c r="W1131" s="30">
        <f t="shared" si="1967"/>
        <v>0</v>
      </c>
      <c r="X1131" s="30">
        <f t="shared" si="1967"/>
        <v>9626.1629839999987</v>
      </c>
      <c r="Y1131" s="30">
        <f t="shared" si="1967"/>
        <v>376.20147700000001</v>
      </c>
      <c r="Z1131" s="30">
        <f t="shared" si="1967"/>
        <v>264.202564</v>
      </c>
      <c r="AA1131" s="30">
        <f t="shared" si="1967"/>
        <v>0</v>
      </c>
      <c r="AB1131" s="30">
        <f t="shared" si="1967"/>
        <v>0</v>
      </c>
      <c r="AC1131" s="67"/>
      <c r="AD1131" s="55"/>
    </row>
    <row r="1132" spans="1:30" s="52" customFormat="1">
      <c r="A1132" s="177" t="s">
        <v>359</v>
      </c>
      <c r="B1132" s="216">
        <v>478704</v>
      </c>
      <c r="C1132" s="215">
        <f t="shared" si="1904"/>
        <v>39892</v>
      </c>
      <c r="D1132" s="10">
        <v>0.14199999999999999</v>
      </c>
      <c r="E1132" s="37"/>
      <c r="F1132" s="5"/>
      <c r="G1132" s="5"/>
      <c r="H1132" s="10"/>
      <c r="I1132" s="10"/>
      <c r="J1132" s="10"/>
      <c r="K1132" s="10"/>
      <c r="L1132" s="5"/>
      <c r="M1132" s="10">
        <v>0.24390000000000001</v>
      </c>
      <c r="N1132" s="10"/>
      <c r="O1132" s="10"/>
      <c r="P1132" s="10"/>
      <c r="Q1132" s="10"/>
      <c r="R1132" s="10"/>
      <c r="S1132" s="10"/>
      <c r="T1132" s="10">
        <v>0.57940000000000003</v>
      </c>
      <c r="U1132" s="10"/>
      <c r="V1132" s="10"/>
      <c r="W1132" s="10"/>
      <c r="X1132" s="10">
        <v>3.4700000000000002E-2</v>
      </c>
      <c r="Y1132" s="10"/>
      <c r="Z1132" s="10"/>
      <c r="AA1132" s="10"/>
      <c r="AB1132" s="10"/>
      <c r="AC1132" s="67"/>
      <c r="AD1132" s="55"/>
    </row>
    <row r="1133" spans="1:30" s="52" customFormat="1">
      <c r="A1133" s="105"/>
      <c r="B1133" s="24"/>
      <c r="C1133" s="165"/>
      <c r="D1133" s="30">
        <f>$C1132*D1132</f>
        <v>5664.6639999999998</v>
      </c>
      <c r="E1133" s="30">
        <f t="shared" ref="E1133" si="1968">$C1132*E1132</f>
        <v>0</v>
      </c>
      <c r="F1133" s="30">
        <f t="shared" ref="F1133" si="1969">$C1132*F1132</f>
        <v>0</v>
      </c>
      <c r="G1133" s="30">
        <f t="shared" ref="G1133:AB1133" si="1970">$C1132*G1132</f>
        <v>0</v>
      </c>
      <c r="H1133" s="30">
        <f t="shared" si="1970"/>
        <v>0</v>
      </c>
      <c r="I1133" s="30">
        <f t="shared" si="1970"/>
        <v>0</v>
      </c>
      <c r="J1133" s="30">
        <f t="shared" si="1970"/>
        <v>0</v>
      </c>
      <c r="K1133" s="30">
        <f t="shared" si="1970"/>
        <v>0</v>
      </c>
      <c r="L1133" s="30">
        <f t="shared" si="1970"/>
        <v>0</v>
      </c>
      <c r="M1133" s="30">
        <f t="shared" si="1970"/>
        <v>9729.6588000000011</v>
      </c>
      <c r="N1133" s="30">
        <f t="shared" si="1970"/>
        <v>0</v>
      </c>
      <c r="O1133" s="30">
        <f t="shared" si="1970"/>
        <v>0</v>
      </c>
      <c r="P1133" s="30">
        <f t="shared" si="1970"/>
        <v>0</v>
      </c>
      <c r="Q1133" s="30">
        <f t="shared" si="1970"/>
        <v>0</v>
      </c>
      <c r="R1133" s="30">
        <f t="shared" si="1970"/>
        <v>0</v>
      </c>
      <c r="S1133" s="30">
        <f t="shared" si="1970"/>
        <v>0</v>
      </c>
      <c r="T1133" s="30">
        <f t="shared" si="1970"/>
        <v>23113.424800000001</v>
      </c>
      <c r="U1133" s="30">
        <f t="shared" si="1970"/>
        <v>0</v>
      </c>
      <c r="V1133" s="30">
        <f t="shared" si="1970"/>
        <v>0</v>
      </c>
      <c r="W1133" s="30">
        <f t="shared" si="1970"/>
        <v>0</v>
      </c>
      <c r="X1133" s="30">
        <f t="shared" si="1970"/>
        <v>1384.2524000000001</v>
      </c>
      <c r="Y1133" s="30">
        <f t="shared" si="1970"/>
        <v>0</v>
      </c>
      <c r="Z1133" s="30">
        <f t="shared" si="1970"/>
        <v>0</v>
      </c>
      <c r="AA1133" s="30">
        <f t="shared" si="1970"/>
        <v>0</v>
      </c>
      <c r="AB1133" s="30">
        <f t="shared" si="1970"/>
        <v>0</v>
      </c>
      <c r="AC1133" s="67"/>
      <c r="AD1133" s="55"/>
    </row>
    <row r="1134" spans="1:30" s="52" customFormat="1">
      <c r="A1134" s="177" t="s">
        <v>360</v>
      </c>
      <c r="B1134" s="216">
        <v>643444</v>
      </c>
      <c r="C1134" s="215">
        <f t="shared" si="1904"/>
        <v>53620.33</v>
      </c>
      <c r="D1134" s="10">
        <v>0.14199999999999999</v>
      </c>
      <c r="E1134" s="37"/>
      <c r="F1134" s="5"/>
      <c r="G1134" s="5"/>
      <c r="H1134" s="10"/>
      <c r="I1134" s="10"/>
      <c r="J1134" s="10"/>
      <c r="K1134" s="10"/>
      <c r="L1134" s="5"/>
      <c r="M1134" s="10">
        <v>0.24390000000000001</v>
      </c>
      <c r="N1134" s="10"/>
      <c r="O1134" s="10"/>
      <c r="P1134" s="10"/>
      <c r="Q1134" s="10"/>
      <c r="R1134" s="10"/>
      <c r="S1134" s="10"/>
      <c r="T1134" s="10">
        <v>0.57940000000000003</v>
      </c>
      <c r="U1134" s="10"/>
      <c r="V1134" s="10"/>
      <c r="W1134" s="10"/>
      <c r="X1134" s="10">
        <v>3.4700000000000002E-2</v>
      </c>
      <c r="Y1134" s="10"/>
      <c r="Z1134" s="10"/>
      <c r="AA1134" s="10"/>
      <c r="AB1134" s="10"/>
      <c r="AC1134" s="67"/>
      <c r="AD1134" s="55"/>
    </row>
    <row r="1135" spans="1:30" s="52" customFormat="1">
      <c r="A1135" s="105"/>
      <c r="B1135" s="24"/>
      <c r="C1135" s="165"/>
      <c r="D1135" s="30">
        <f>$C1134*D1134</f>
        <v>7614.0868599999994</v>
      </c>
      <c r="E1135" s="30">
        <f t="shared" ref="E1135" si="1971">$C1134*E1134</f>
        <v>0</v>
      </c>
      <c r="F1135" s="30">
        <f t="shared" ref="F1135" si="1972">$C1134*F1134</f>
        <v>0</v>
      </c>
      <c r="G1135" s="30">
        <f t="shared" ref="G1135:AB1135" si="1973">$C1134*G1134</f>
        <v>0</v>
      </c>
      <c r="H1135" s="30">
        <f t="shared" si="1973"/>
        <v>0</v>
      </c>
      <c r="I1135" s="30">
        <f t="shared" si="1973"/>
        <v>0</v>
      </c>
      <c r="J1135" s="30">
        <f t="shared" si="1973"/>
        <v>0</v>
      </c>
      <c r="K1135" s="30">
        <f t="shared" si="1973"/>
        <v>0</v>
      </c>
      <c r="L1135" s="30">
        <f t="shared" si="1973"/>
        <v>0</v>
      </c>
      <c r="M1135" s="30">
        <f t="shared" si="1973"/>
        <v>13077.998487000001</v>
      </c>
      <c r="N1135" s="30">
        <f t="shared" si="1973"/>
        <v>0</v>
      </c>
      <c r="O1135" s="30">
        <f t="shared" si="1973"/>
        <v>0</v>
      </c>
      <c r="P1135" s="30">
        <f t="shared" si="1973"/>
        <v>0</v>
      </c>
      <c r="Q1135" s="30">
        <f t="shared" si="1973"/>
        <v>0</v>
      </c>
      <c r="R1135" s="30">
        <f t="shared" si="1973"/>
        <v>0</v>
      </c>
      <c r="S1135" s="30">
        <f t="shared" si="1973"/>
        <v>0</v>
      </c>
      <c r="T1135" s="30">
        <f t="shared" si="1973"/>
        <v>31067.619202000002</v>
      </c>
      <c r="U1135" s="30">
        <f t="shared" si="1973"/>
        <v>0</v>
      </c>
      <c r="V1135" s="30">
        <f t="shared" si="1973"/>
        <v>0</v>
      </c>
      <c r="W1135" s="30">
        <f t="shared" si="1973"/>
        <v>0</v>
      </c>
      <c r="X1135" s="30">
        <f t="shared" si="1973"/>
        <v>1860.6254510000001</v>
      </c>
      <c r="Y1135" s="30">
        <f t="shared" si="1973"/>
        <v>0</v>
      </c>
      <c r="Z1135" s="30">
        <f t="shared" si="1973"/>
        <v>0</v>
      </c>
      <c r="AA1135" s="30">
        <f t="shared" si="1973"/>
        <v>0</v>
      </c>
      <c r="AB1135" s="30">
        <f t="shared" si="1973"/>
        <v>0</v>
      </c>
      <c r="AC1135" s="67"/>
      <c r="AD1135" s="55"/>
    </row>
    <row r="1136" spans="1:30" s="52" customFormat="1">
      <c r="A1136" s="177" t="s">
        <v>361</v>
      </c>
      <c r="B1136" s="216">
        <v>364036</v>
      </c>
      <c r="C1136" s="215">
        <f t="shared" si="1904"/>
        <v>30336.33</v>
      </c>
      <c r="D1136" s="10">
        <v>0.65229999999999999</v>
      </c>
      <c r="E1136" s="37"/>
      <c r="F1136" s="5"/>
      <c r="G1136" s="5"/>
      <c r="H1136" s="10"/>
      <c r="I1136" s="10"/>
      <c r="J1136" s="10"/>
      <c r="K1136" s="10"/>
      <c r="L1136" s="5"/>
      <c r="M1136" s="10"/>
      <c r="N1136" s="10"/>
      <c r="O1136" s="10"/>
      <c r="P1136" s="10"/>
      <c r="Q1136" s="10">
        <v>0.25869999999999999</v>
      </c>
      <c r="R1136" s="10"/>
      <c r="S1136" s="10">
        <v>2.5499999999999998E-2</v>
      </c>
      <c r="T1136" s="10"/>
      <c r="U1136" s="10"/>
      <c r="V1136" s="10"/>
      <c r="W1136" s="10"/>
      <c r="X1136" s="10">
        <v>6.3500000000000001E-2</v>
      </c>
      <c r="Y1136" s="10"/>
      <c r="Z1136" s="10"/>
      <c r="AA1136" s="10"/>
      <c r="AB1136" s="10"/>
      <c r="AC1136" s="67"/>
      <c r="AD1136" s="55"/>
    </row>
    <row r="1137" spans="1:30" s="52" customFormat="1">
      <c r="A1137" s="105"/>
      <c r="B1137" s="24"/>
      <c r="C1137" s="165"/>
      <c r="D1137" s="30">
        <f t="shared" ref="D1137" si="1974">$C1136*D1136</f>
        <v>19788.388059000001</v>
      </c>
      <c r="E1137" s="30">
        <f t="shared" ref="E1137" si="1975">$C1136*E1136</f>
        <v>0</v>
      </c>
      <c r="F1137" s="30">
        <f t="shared" ref="F1137:AB1137" si="1976">$C1136*F1136</f>
        <v>0</v>
      </c>
      <c r="G1137" s="30">
        <f t="shared" si="1976"/>
        <v>0</v>
      </c>
      <c r="H1137" s="30">
        <f t="shared" si="1976"/>
        <v>0</v>
      </c>
      <c r="I1137" s="30">
        <f t="shared" si="1976"/>
        <v>0</v>
      </c>
      <c r="J1137" s="30">
        <f t="shared" si="1976"/>
        <v>0</v>
      </c>
      <c r="K1137" s="30">
        <f t="shared" si="1976"/>
        <v>0</v>
      </c>
      <c r="L1137" s="30">
        <f t="shared" si="1976"/>
        <v>0</v>
      </c>
      <c r="M1137" s="30">
        <f t="shared" si="1976"/>
        <v>0</v>
      </c>
      <c r="N1137" s="30">
        <f t="shared" si="1976"/>
        <v>0</v>
      </c>
      <c r="O1137" s="30">
        <f t="shared" si="1976"/>
        <v>0</v>
      </c>
      <c r="P1137" s="30">
        <f t="shared" si="1976"/>
        <v>0</v>
      </c>
      <c r="Q1137" s="30">
        <f t="shared" si="1976"/>
        <v>7848.0085710000003</v>
      </c>
      <c r="R1137" s="30">
        <f t="shared" si="1976"/>
        <v>0</v>
      </c>
      <c r="S1137" s="30">
        <f t="shared" si="1976"/>
        <v>773.576415</v>
      </c>
      <c r="T1137" s="30">
        <f t="shared" si="1976"/>
        <v>0</v>
      </c>
      <c r="U1137" s="30">
        <f t="shared" si="1976"/>
        <v>0</v>
      </c>
      <c r="V1137" s="30">
        <f t="shared" si="1976"/>
        <v>0</v>
      </c>
      <c r="W1137" s="30">
        <f t="shared" si="1976"/>
        <v>0</v>
      </c>
      <c r="X1137" s="30">
        <f t="shared" si="1976"/>
        <v>1926.3569550000002</v>
      </c>
      <c r="Y1137" s="30">
        <f t="shared" si="1976"/>
        <v>0</v>
      </c>
      <c r="Z1137" s="30">
        <f t="shared" si="1976"/>
        <v>0</v>
      </c>
      <c r="AA1137" s="30">
        <f t="shared" si="1976"/>
        <v>0</v>
      </c>
      <c r="AB1137" s="30">
        <f t="shared" si="1976"/>
        <v>0</v>
      </c>
      <c r="AC1137" s="67"/>
      <c r="AD1137" s="55"/>
    </row>
    <row r="1138" spans="1:30" s="52" customFormat="1">
      <c r="A1138" s="177" t="s">
        <v>362</v>
      </c>
      <c r="B1138" s="216">
        <v>299927</v>
      </c>
      <c r="C1138" s="215">
        <f t="shared" si="1904"/>
        <v>24993.919999999998</v>
      </c>
      <c r="D1138" s="10">
        <v>0.89870000000000005</v>
      </c>
      <c r="E1138" s="37"/>
      <c r="F1138" s="5"/>
      <c r="G1138" s="5"/>
      <c r="H1138" s="10"/>
      <c r="I1138" s="10"/>
      <c r="J1138" s="10"/>
      <c r="K1138" s="10"/>
      <c r="L1138" s="5"/>
      <c r="M1138" s="10"/>
      <c r="N1138" s="10"/>
      <c r="O1138" s="10"/>
      <c r="P1138" s="10"/>
      <c r="Q1138" s="10">
        <v>9.4799999999999995E-2</v>
      </c>
      <c r="R1138" s="10"/>
      <c r="S1138" s="10">
        <v>6.4999999999999997E-3</v>
      </c>
      <c r="T1138" s="10"/>
      <c r="U1138" s="10"/>
      <c r="V1138" s="10"/>
      <c r="W1138" s="10"/>
      <c r="X1138" s="10"/>
      <c r="Y1138" s="10"/>
      <c r="Z1138" s="10"/>
      <c r="AA1138" s="10"/>
      <c r="AB1138" s="10"/>
      <c r="AC1138" s="67"/>
      <c r="AD1138" s="55"/>
    </row>
    <row r="1139" spans="1:30" s="52" customFormat="1">
      <c r="A1139" s="105"/>
      <c r="B1139" s="24"/>
      <c r="C1139" s="165"/>
      <c r="D1139" s="30">
        <f t="shared" ref="D1139" si="1977">$C1138*D1138</f>
        <v>22462.035904</v>
      </c>
      <c r="E1139" s="30">
        <f t="shared" ref="E1139" si="1978">$C1138*E1138</f>
        <v>0</v>
      </c>
      <c r="F1139" s="30">
        <f t="shared" ref="F1139:AB1139" si="1979">$C1138*F1138</f>
        <v>0</v>
      </c>
      <c r="G1139" s="30">
        <f t="shared" si="1979"/>
        <v>0</v>
      </c>
      <c r="H1139" s="30">
        <f t="shared" si="1979"/>
        <v>0</v>
      </c>
      <c r="I1139" s="30">
        <f t="shared" si="1979"/>
        <v>0</v>
      </c>
      <c r="J1139" s="30">
        <f t="shared" si="1979"/>
        <v>0</v>
      </c>
      <c r="K1139" s="30">
        <f t="shared" si="1979"/>
        <v>0</v>
      </c>
      <c r="L1139" s="30">
        <f t="shared" si="1979"/>
        <v>0</v>
      </c>
      <c r="M1139" s="30">
        <f t="shared" si="1979"/>
        <v>0</v>
      </c>
      <c r="N1139" s="30">
        <f t="shared" si="1979"/>
        <v>0</v>
      </c>
      <c r="O1139" s="30">
        <f t="shared" si="1979"/>
        <v>0</v>
      </c>
      <c r="P1139" s="30">
        <f t="shared" si="1979"/>
        <v>0</v>
      </c>
      <c r="Q1139" s="30">
        <f t="shared" si="1979"/>
        <v>2369.4236159999996</v>
      </c>
      <c r="R1139" s="30">
        <f t="shared" si="1979"/>
        <v>0</v>
      </c>
      <c r="S1139" s="30">
        <f t="shared" si="1979"/>
        <v>162.46047999999999</v>
      </c>
      <c r="T1139" s="30">
        <f t="shared" si="1979"/>
        <v>0</v>
      </c>
      <c r="U1139" s="30">
        <f t="shared" si="1979"/>
        <v>0</v>
      </c>
      <c r="V1139" s="30">
        <f t="shared" si="1979"/>
        <v>0</v>
      </c>
      <c r="W1139" s="30">
        <f t="shared" si="1979"/>
        <v>0</v>
      </c>
      <c r="X1139" s="30">
        <f t="shared" si="1979"/>
        <v>0</v>
      </c>
      <c r="Y1139" s="30">
        <f t="shared" si="1979"/>
        <v>0</v>
      </c>
      <c r="Z1139" s="30">
        <f t="shared" si="1979"/>
        <v>0</v>
      </c>
      <c r="AA1139" s="30">
        <f t="shared" si="1979"/>
        <v>0</v>
      </c>
      <c r="AB1139" s="30">
        <f t="shared" si="1979"/>
        <v>0</v>
      </c>
      <c r="AC1139" s="67"/>
      <c r="AD1139" s="55"/>
    </row>
    <row r="1140" spans="1:30" s="52" customFormat="1">
      <c r="A1140" s="177" t="s">
        <v>363</v>
      </c>
      <c r="B1140" s="216">
        <v>284473</v>
      </c>
      <c r="C1140" s="215">
        <f t="shared" si="1904"/>
        <v>23706.080000000002</v>
      </c>
      <c r="D1140" s="149"/>
      <c r="E1140" s="37"/>
      <c r="F1140" s="40"/>
      <c r="G1140" s="40"/>
      <c r="H1140" s="149"/>
      <c r="I1140" s="149"/>
      <c r="J1140" s="149"/>
      <c r="K1140" s="149"/>
      <c r="L1140" s="40"/>
      <c r="M1140" s="149"/>
      <c r="N1140" s="149"/>
      <c r="O1140" s="149"/>
      <c r="P1140" s="149"/>
      <c r="Q1140" s="149">
        <v>0.37169999999999997</v>
      </c>
      <c r="R1140" s="149"/>
      <c r="S1140" s="149">
        <v>4.4600000000000001E-2</v>
      </c>
      <c r="T1140" s="149"/>
      <c r="U1140" s="149"/>
      <c r="V1140" s="149"/>
      <c r="W1140" s="149"/>
      <c r="X1140" s="149">
        <v>0.54139999999999999</v>
      </c>
      <c r="Y1140" s="149">
        <v>2.3199999999999998E-2</v>
      </c>
      <c r="Z1140" s="149">
        <v>1.9099999999999999E-2</v>
      </c>
      <c r="AA1140" s="149">
        <v>0</v>
      </c>
      <c r="AB1140" s="149">
        <v>0</v>
      </c>
      <c r="AC1140" s="67"/>
      <c r="AD1140" s="55"/>
    </row>
    <row r="1141" spans="1:30" s="52" customFormat="1">
      <c r="A1141" s="105"/>
      <c r="B1141" s="24"/>
      <c r="C1141" s="165"/>
      <c r="D1141" s="30">
        <f t="shared" ref="D1141" si="1980">$C1140*D1140</f>
        <v>0</v>
      </c>
      <c r="E1141" s="30">
        <f t="shared" ref="E1141" si="1981">$C1140*E1140</f>
        <v>0</v>
      </c>
      <c r="F1141" s="30">
        <f t="shared" ref="F1141:AB1141" si="1982">$C1140*F1140</f>
        <v>0</v>
      </c>
      <c r="G1141" s="30">
        <f t="shared" si="1982"/>
        <v>0</v>
      </c>
      <c r="H1141" s="30">
        <f t="shared" si="1982"/>
        <v>0</v>
      </c>
      <c r="I1141" s="30">
        <f t="shared" si="1982"/>
        <v>0</v>
      </c>
      <c r="J1141" s="30">
        <f t="shared" si="1982"/>
        <v>0</v>
      </c>
      <c r="K1141" s="30">
        <f t="shared" si="1982"/>
        <v>0</v>
      </c>
      <c r="L1141" s="30">
        <f t="shared" si="1982"/>
        <v>0</v>
      </c>
      <c r="M1141" s="30">
        <f t="shared" si="1982"/>
        <v>0</v>
      </c>
      <c r="N1141" s="30">
        <f t="shared" si="1982"/>
        <v>0</v>
      </c>
      <c r="O1141" s="30">
        <f t="shared" si="1982"/>
        <v>0</v>
      </c>
      <c r="P1141" s="30">
        <f t="shared" si="1982"/>
        <v>0</v>
      </c>
      <c r="Q1141" s="30">
        <f t="shared" si="1982"/>
        <v>8811.5499359999994</v>
      </c>
      <c r="R1141" s="30">
        <f t="shared" si="1982"/>
        <v>0</v>
      </c>
      <c r="S1141" s="30">
        <f t="shared" si="1982"/>
        <v>1057.2911680000002</v>
      </c>
      <c r="T1141" s="30">
        <f t="shared" si="1982"/>
        <v>0</v>
      </c>
      <c r="U1141" s="30">
        <f t="shared" si="1982"/>
        <v>0</v>
      </c>
      <c r="V1141" s="30">
        <f t="shared" si="1982"/>
        <v>0</v>
      </c>
      <c r="W1141" s="30">
        <f t="shared" si="1982"/>
        <v>0</v>
      </c>
      <c r="X1141" s="30">
        <f t="shared" si="1982"/>
        <v>12834.471712</v>
      </c>
      <c r="Y1141" s="30">
        <f t="shared" si="1982"/>
        <v>549.98105599999997</v>
      </c>
      <c r="Z1141" s="30">
        <f t="shared" si="1982"/>
        <v>452.78612800000002</v>
      </c>
      <c r="AA1141" s="30">
        <f t="shared" si="1982"/>
        <v>0</v>
      </c>
      <c r="AB1141" s="30">
        <f t="shared" si="1982"/>
        <v>0</v>
      </c>
      <c r="AC1141" s="67"/>
      <c r="AD1141" s="55"/>
    </row>
    <row r="1142" spans="1:30" s="52" customFormat="1">
      <c r="A1142" s="177" t="s">
        <v>393</v>
      </c>
      <c r="B1142" s="216">
        <v>265301</v>
      </c>
      <c r="C1142" s="215">
        <f t="shared" si="1904"/>
        <v>22108.42</v>
      </c>
      <c r="D1142" s="149"/>
      <c r="E1142" s="37"/>
      <c r="F1142" s="40"/>
      <c r="G1142" s="40"/>
      <c r="H1142" s="149"/>
      <c r="I1142" s="149"/>
      <c r="J1142" s="149"/>
      <c r="K1142" s="149"/>
      <c r="L1142" s="40"/>
      <c r="M1142" s="149"/>
      <c r="N1142" s="149"/>
      <c r="O1142" s="149"/>
      <c r="P1142" s="149">
        <v>7.9000000000000008E-3</v>
      </c>
      <c r="Q1142" s="149">
        <v>0.12820000000000001</v>
      </c>
      <c r="R1142" s="149"/>
      <c r="S1142" s="149">
        <v>1.18E-2</v>
      </c>
      <c r="T1142" s="149">
        <v>0.51080000000000003</v>
      </c>
      <c r="U1142" s="149"/>
      <c r="V1142" s="149">
        <v>5.7000000000000002E-3</v>
      </c>
      <c r="W1142" s="149"/>
      <c r="X1142" s="149">
        <v>0.31459999999999999</v>
      </c>
      <c r="Y1142" s="149">
        <v>1.2500000000000001E-2</v>
      </c>
      <c r="Z1142" s="149">
        <v>8.5000000000000006E-3</v>
      </c>
      <c r="AA1142" s="149"/>
      <c r="AB1142" s="149"/>
      <c r="AC1142" s="67"/>
      <c r="AD1142" s="55"/>
    </row>
    <row r="1143" spans="1:30" s="52" customFormat="1">
      <c r="A1143" s="105"/>
      <c r="B1143" s="24"/>
      <c r="C1143" s="165"/>
      <c r="D1143" s="30">
        <f t="shared" ref="D1143" si="1983">$C1142*D1142</f>
        <v>0</v>
      </c>
      <c r="E1143" s="30">
        <f t="shared" ref="E1143" si="1984">$C1142*E1142</f>
        <v>0</v>
      </c>
      <c r="F1143" s="30">
        <f t="shared" ref="F1143:AB1143" si="1985">$C1142*F1142</f>
        <v>0</v>
      </c>
      <c r="G1143" s="30">
        <f t="shared" si="1985"/>
        <v>0</v>
      </c>
      <c r="H1143" s="30">
        <f t="shared" si="1985"/>
        <v>0</v>
      </c>
      <c r="I1143" s="30">
        <f t="shared" si="1985"/>
        <v>0</v>
      </c>
      <c r="J1143" s="30">
        <f t="shared" si="1985"/>
        <v>0</v>
      </c>
      <c r="K1143" s="30">
        <f t="shared" si="1985"/>
        <v>0</v>
      </c>
      <c r="L1143" s="30">
        <f t="shared" si="1985"/>
        <v>0</v>
      </c>
      <c r="M1143" s="30">
        <f t="shared" si="1985"/>
        <v>0</v>
      </c>
      <c r="N1143" s="30">
        <f t="shared" si="1985"/>
        <v>0</v>
      </c>
      <c r="O1143" s="30">
        <f t="shared" si="1985"/>
        <v>0</v>
      </c>
      <c r="P1143" s="30">
        <f t="shared" si="1985"/>
        <v>174.65651800000001</v>
      </c>
      <c r="Q1143" s="30">
        <f t="shared" si="1985"/>
        <v>2834.2994439999998</v>
      </c>
      <c r="R1143" s="30">
        <f t="shared" si="1985"/>
        <v>0</v>
      </c>
      <c r="S1143" s="30">
        <f t="shared" si="1985"/>
        <v>260.87935599999997</v>
      </c>
      <c r="T1143" s="30">
        <f t="shared" si="1985"/>
        <v>11292.980936</v>
      </c>
      <c r="U1143" s="30">
        <f t="shared" si="1985"/>
        <v>0</v>
      </c>
      <c r="V1143" s="30">
        <f t="shared" si="1985"/>
        <v>126.017994</v>
      </c>
      <c r="W1143" s="30">
        <f t="shared" si="1985"/>
        <v>0</v>
      </c>
      <c r="X1143" s="30">
        <f t="shared" si="1985"/>
        <v>6955.308931999999</v>
      </c>
      <c r="Y1143" s="30">
        <f t="shared" si="1985"/>
        <v>276.35525000000001</v>
      </c>
      <c r="Z1143" s="30">
        <f t="shared" si="1985"/>
        <v>187.92157</v>
      </c>
      <c r="AA1143" s="30">
        <f t="shared" si="1985"/>
        <v>0</v>
      </c>
      <c r="AB1143" s="30">
        <f t="shared" si="1985"/>
        <v>0</v>
      </c>
      <c r="AC1143" s="67"/>
      <c r="AD1143" s="55"/>
    </row>
    <row r="1144" spans="1:30" s="52" customFormat="1">
      <c r="A1144" s="96" t="s">
        <v>394</v>
      </c>
      <c r="B1144" s="216">
        <f xml:space="preserve"> 870170/2</f>
        <v>435085</v>
      </c>
      <c r="C1144" s="215">
        <f t="shared" si="1904"/>
        <v>36257.08</v>
      </c>
      <c r="D1144" s="38">
        <v>1.6500000000000001E-2</v>
      </c>
      <c r="E1144" s="38">
        <v>0.1368</v>
      </c>
      <c r="F1144" s="38">
        <v>5.7599999999999998E-2</v>
      </c>
      <c r="G1144" s="38">
        <v>8.0399999999999999E-2</v>
      </c>
      <c r="H1144" s="38">
        <v>4.1099999999999998E-2</v>
      </c>
      <c r="I1144" s="38">
        <v>0.13389999999999999</v>
      </c>
      <c r="J1144" s="38">
        <v>2.12E-2</v>
      </c>
      <c r="K1144" s="38">
        <v>3.2500000000000001E-2</v>
      </c>
      <c r="L1144" s="38">
        <v>1.7100000000000001E-2</v>
      </c>
      <c r="M1144" s="38">
        <v>2.5999999999999999E-2</v>
      </c>
      <c r="N1144" s="38">
        <v>0.13320000000000001</v>
      </c>
      <c r="O1144" s="38">
        <v>1.89E-2</v>
      </c>
      <c r="P1144" s="38">
        <v>0</v>
      </c>
      <c r="Q1144" s="38">
        <v>3.8600000000000002E-2</v>
      </c>
      <c r="R1144" s="38">
        <v>1.9E-2</v>
      </c>
      <c r="S1144" s="38">
        <v>4.1999999999999997E-3</v>
      </c>
      <c r="T1144" s="38">
        <v>5.3999999999999999E-2</v>
      </c>
      <c r="U1144" s="38">
        <v>1.78E-2</v>
      </c>
      <c r="V1144" s="38">
        <v>3.6700000000000003E-2</v>
      </c>
      <c r="W1144" s="38">
        <v>4.7199999999999999E-2</v>
      </c>
      <c r="X1144" s="38">
        <v>6.3899999999999998E-2</v>
      </c>
      <c r="Y1144" s="38">
        <v>2.5999999999999999E-3</v>
      </c>
      <c r="Z1144" s="5">
        <v>0</v>
      </c>
      <c r="AA1144" s="5">
        <v>8.0000000000000004E-4</v>
      </c>
      <c r="AB1144" s="5">
        <v>0</v>
      </c>
      <c r="AC1144" s="67"/>
      <c r="AD1144" s="55"/>
    </row>
    <row r="1145" spans="1:30" s="52" customFormat="1">
      <c r="A1145" s="97"/>
      <c r="B1145" s="30"/>
      <c r="C1145" s="165"/>
      <c r="D1145" s="6">
        <f t="shared" ref="D1145" si="1986">$C1144*D1144</f>
        <v>598.24182000000008</v>
      </c>
      <c r="E1145" s="6">
        <f t="shared" ref="E1145" si="1987">$C1144*E1144</f>
        <v>4959.9685440000003</v>
      </c>
      <c r="F1145" s="6">
        <f t="shared" ref="F1145:AB1145" si="1988">$C1144*F1144</f>
        <v>2088.4078079999999</v>
      </c>
      <c r="G1145" s="6">
        <f t="shared" si="1988"/>
        <v>2915.0692320000003</v>
      </c>
      <c r="H1145" s="6">
        <f t="shared" si="1988"/>
        <v>1490.165988</v>
      </c>
      <c r="I1145" s="6">
        <f t="shared" si="1988"/>
        <v>4854.8230119999998</v>
      </c>
      <c r="J1145" s="6">
        <f t="shared" si="1988"/>
        <v>768.65009600000008</v>
      </c>
      <c r="K1145" s="6">
        <f t="shared" si="1988"/>
        <v>1178.3551</v>
      </c>
      <c r="L1145" s="6">
        <f t="shared" si="1988"/>
        <v>619.99606800000004</v>
      </c>
      <c r="M1145" s="6">
        <f t="shared" si="1988"/>
        <v>942.68407999999999</v>
      </c>
      <c r="N1145" s="6">
        <f t="shared" si="1988"/>
        <v>4829.443056000001</v>
      </c>
      <c r="O1145" s="6">
        <f t="shared" si="1988"/>
        <v>685.25881200000003</v>
      </c>
      <c r="P1145" s="6">
        <f t="shared" si="1988"/>
        <v>0</v>
      </c>
      <c r="Q1145" s="6">
        <f t="shared" si="1988"/>
        <v>1399.5232880000001</v>
      </c>
      <c r="R1145" s="6">
        <f t="shared" si="1988"/>
        <v>688.88452000000007</v>
      </c>
      <c r="S1145" s="6">
        <f t="shared" si="1988"/>
        <v>152.27973599999999</v>
      </c>
      <c r="T1145" s="6">
        <f t="shared" si="1988"/>
        <v>1957.8823200000002</v>
      </c>
      <c r="U1145" s="6">
        <f t="shared" si="1988"/>
        <v>645.37602400000003</v>
      </c>
      <c r="V1145" s="6">
        <f t="shared" si="1988"/>
        <v>1330.6348360000002</v>
      </c>
      <c r="W1145" s="6">
        <f t="shared" si="1988"/>
        <v>1711.3341760000001</v>
      </c>
      <c r="X1145" s="6">
        <f t="shared" si="1988"/>
        <v>2316.8274120000001</v>
      </c>
      <c r="Y1145" s="6">
        <f t="shared" si="1988"/>
        <v>94.268407999999994</v>
      </c>
      <c r="Z1145" s="6">
        <f t="shared" si="1988"/>
        <v>0</v>
      </c>
      <c r="AA1145" s="6">
        <f t="shared" si="1988"/>
        <v>29.005664000000003</v>
      </c>
      <c r="AB1145" s="6">
        <f t="shared" si="1988"/>
        <v>0</v>
      </c>
      <c r="AC1145" s="67"/>
      <c r="AD1145" s="55"/>
    </row>
    <row r="1146" spans="1:30" s="52" customFormat="1">
      <c r="A1146" s="96" t="s">
        <v>465</v>
      </c>
      <c r="B1146" s="216">
        <f xml:space="preserve"> 870170/2</f>
        <v>435085</v>
      </c>
      <c r="C1146" s="215">
        <f t="shared" si="1904"/>
        <v>36257.08</v>
      </c>
      <c r="D1146" s="5">
        <v>5.8200000000000002E-2</v>
      </c>
      <c r="E1146" s="5"/>
      <c r="F1146" s="5"/>
      <c r="G1146" s="5"/>
      <c r="H1146" s="5"/>
      <c r="I1146" s="5"/>
      <c r="J1146" s="5"/>
      <c r="K1146" s="5"/>
      <c r="L1146" s="5"/>
      <c r="M1146" s="5">
        <v>6.7400000000000002E-2</v>
      </c>
      <c r="N1146" s="5"/>
      <c r="O1146" s="5"/>
      <c r="P1146" s="5"/>
      <c r="Q1146" s="5">
        <v>0.1358</v>
      </c>
      <c r="R1146" s="5"/>
      <c r="S1146" s="5">
        <v>3.2000000000000002E-3</v>
      </c>
      <c r="T1146" s="5">
        <v>0.47420000000000001</v>
      </c>
      <c r="U1146" s="5"/>
      <c r="V1146" s="5"/>
      <c r="W1146" s="5"/>
      <c r="X1146" s="5">
        <v>0.25109999999999999</v>
      </c>
      <c r="Y1146" s="5">
        <v>1.01E-2</v>
      </c>
      <c r="Z1146" s="5"/>
      <c r="AA1146" s="5"/>
      <c r="AB1146" s="5"/>
      <c r="AC1146" s="67"/>
      <c r="AD1146" s="55"/>
    </row>
    <row r="1147" spans="1:30" s="52" customFormat="1">
      <c r="A1147" s="97"/>
      <c r="B1147" s="12"/>
      <c r="C1147" s="165"/>
      <c r="D1147" s="6">
        <f t="shared" ref="D1147" si="1989">$C1146*D1146</f>
        <v>2110.1620560000001</v>
      </c>
      <c r="E1147" s="6">
        <f t="shared" ref="E1147" si="1990">$C1146*E1146</f>
        <v>0</v>
      </c>
      <c r="F1147" s="6">
        <f t="shared" ref="F1147:O1147" si="1991">$C1146*F1146</f>
        <v>0</v>
      </c>
      <c r="G1147" s="6">
        <f t="shared" si="1991"/>
        <v>0</v>
      </c>
      <c r="H1147" s="6">
        <f t="shared" si="1991"/>
        <v>0</v>
      </c>
      <c r="I1147" s="6">
        <f t="shared" si="1991"/>
        <v>0</v>
      </c>
      <c r="J1147" s="6">
        <f t="shared" si="1991"/>
        <v>0</v>
      </c>
      <c r="K1147" s="6">
        <f t="shared" si="1991"/>
        <v>0</v>
      </c>
      <c r="L1147" s="6">
        <f t="shared" si="1991"/>
        <v>0</v>
      </c>
      <c r="M1147" s="6">
        <f t="shared" si="1991"/>
        <v>2443.7271920000003</v>
      </c>
      <c r="N1147" s="6">
        <f t="shared" si="1991"/>
        <v>0</v>
      </c>
      <c r="O1147" s="6">
        <f t="shared" si="1991"/>
        <v>0</v>
      </c>
      <c r="P1147" s="6">
        <f t="shared" ref="P1147" si="1992">$C1146*P1146</f>
        <v>0</v>
      </c>
      <c r="Q1147" s="6">
        <f t="shared" ref="Q1147" si="1993">$C1146*Q1146</f>
        <v>4923.711464</v>
      </c>
      <c r="R1147" s="6">
        <f t="shared" ref="R1147:AB1147" si="1994">$C1146*R1146</f>
        <v>0</v>
      </c>
      <c r="S1147" s="6">
        <f t="shared" si="1994"/>
        <v>116.02265600000001</v>
      </c>
      <c r="T1147" s="6">
        <f t="shared" si="1994"/>
        <v>17193.107336000001</v>
      </c>
      <c r="U1147" s="6">
        <f t="shared" si="1994"/>
        <v>0</v>
      </c>
      <c r="V1147" s="6">
        <f t="shared" si="1994"/>
        <v>0</v>
      </c>
      <c r="W1147" s="6">
        <f t="shared" si="1994"/>
        <v>0</v>
      </c>
      <c r="X1147" s="6">
        <f t="shared" si="1994"/>
        <v>9104.1527879999994</v>
      </c>
      <c r="Y1147" s="6">
        <f t="shared" si="1994"/>
        <v>366.19650799999999</v>
      </c>
      <c r="Z1147" s="6">
        <f t="shared" si="1994"/>
        <v>0</v>
      </c>
      <c r="AA1147" s="6">
        <f t="shared" si="1994"/>
        <v>0</v>
      </c>
      <c r="AB1147" s="6">
        <f t="shared" si="1994"/>
        <v>0</v>
      </c>
      <c r="AC1147" s="67"/>
      <c r="AD1147" s="55"/>
    </row>
    <row r="1148" spans="1:30" s="52" customFormat="1">
      <c r="A1148" s="96" t="s">
        <v>395</v>
      </c>
      <c r="B1148" s="216">
        <v>655894</v>
      </c>
      <c r="C1148" s="215">
        <f t="shared" si="1904"/>
        <v>54657.83</v>
      </c>
      <c r="D1148" s="10">
        <v>0.14199999999999999</v>
      </c>
      <c r="E1148" s="37"/>
      <c r="F1148" s="5"/>
      <c r="G1148" s="5"/>
      <c r="H1148" s="10"/>
      <c r="I1148" s="10"/>
      <c r="J1148" s="10"/>
      <c r="K1148" s="10"/>
      <c r="L1148" s="5"/>
      <c r="M1148" s="10">
        <v>0.24390000000000001</v>
      </c>
      <c r="N1148" s="10"/>
      <c r="O1148" s="10"/>
      <c r="P1148" s="10"/>
      <c r="Q1148" s="10"/>
      <c r="R1148" s="10"/>
      <c r="S1148" s="10"/>
      <c r="T1148" s="10">
        <v>0.57940000000000003</v>
      </c>
      <c r="U1148" s="10"/>
      <c r="V1148" s="10"/>
      <c r="W1148" s="10"/>
      <c r="X1148" s="10">
        <v>3.4700000000000002E-2</v>
      </c>
      <c r="Y1148" s="10"/>
      <c r="Z1148" s="10"/>
      <c r="AA1148" s="10"/>
      <c r="AB1148" s="10"/>
      <c r="AC1148" s="67"/>
      <c r="AD1148" s="55"/>
    </row>
    <row r="1149" spans="1:30" s="52" customFormat="1">
      <c r="A1149" s="105"/>
      <c r="B1149" s="24"/>
      <c r="C1149" s="165"/>
      <c r="D1149" s="30">
        <f t="shared" ref="D1149" si="1995">$C1148*D1148</f>
        <v>7761.4118599999993</v>
      </c>
      <c r="E1149" s="30">
        <f t="shared" ref="E1149" si="1996">$C1148*E1148</f>
        <v>0</v>
      </c>
      <c r="F1149" s="30">
        <f t="shared" ref="F1149:AB1149" si="1997">$C1148*F1148</f>
        <v>0</v>
      </c>
      <c r="G1149" s="30">
        <f t="shared" si="1997"/>
        <v>0</v>
      </c>
      <c r="H1149" s="30">
        <f t="shared" si="1997"/>
        <v>0</v>
      </c>
      <c r="I1149" s="30">
        <f t="shared" si="1997"/>
        <v>0</v>
      </c>
      <c r="J1149" s="30">
        <f t="shared" si="1997"/>
        <v>0</v>
      </c>
      <c r="K1149" s="30">
        <f t="shared" si="1997"/>
        <v>0</v>
      </c>
      <c r="L1149" s="30">
        <f t="shared" si="1997"/>
        <v>0</v>
      </c>
      <c r="M1149" s="30">
        <f t="shared" si="1997"/>
        <v>13331.044737</v>
      </c>
      <c r="N1149" s="30">
        <f t="shared" si="1997"/>
        <v>0</v>
      </c>
      <c r="O1149" s="30">
        <f t="shared" si="1997"/>
        <v>0</v>
      </c>
      <c r="P1149" s="30">
        <f t="shared" si="1997"/>
        <v>0</v>
      </c>
      <c r="Q1149" s="30">
        <f t="shared" si="1997"/>
        <v>0</v>
      </c>
      <c r="R1149" s="30">
        <f t="shared" si="1997"/>
        <v>0</v>
      </c>
      <c r="S1149" s="30">
        <f t="shared" si="1997"/>
        <v>0</v>
      </c>
      <c r="T1149" s="30">
        <f t="shared" si="1997"/>
        <v>31668.746702000004</v>
      </c>
      <c r="U1149" s="30">
        <f t="shared" si="1997"/>
        <v>0</v>
      </c>
      <c r="V1149" s="30">
        <f t="shared" si="1997"/>
        <v>0</v>
      </c>
      <c r="W1149" s="30">
        <f t="shared" si="1997"/>
        <v>0</v>
      </c>
      <c r="X1149" s="30">
        <f t="shared" si="1997"/>
        <v>1896.6267010000001</v>
      </c>
      <c r="Y1149" s="30">
        <f t="shared" si="1997"/>
        <v>0</v>
      </c>
      <c r="Z1149" s="30">
        <f t="shared" si="1997"/>
        <v>0</v>
      </c>
      <c r="AA1149" s="30">
        <f t="shared" si="1997"/>
        <v>0</v>
      </c>
      <c r="AB1149" s="30">
        <f t="shared" si="1997"/>
        <v>0</v>
      </c>
      <c r="AC1149" s="67"/>
      <c r="AD1149" s="55"/>
    </row>
    <row r="1150" spans="1:30" s="52" customFormat="1">
      <c r="A1150" s="96" t="s">
        <v>489</v>
      </c>
      <c r="B1150" s="216">
        <v>2643262</v>
      </c>
      <c r="C1150" s="215">
        <f t="shared" si="1904"/>
        <v>220271.83</v>
      </c>
      <c r="D1150" s="149">
        <v>3.9699999999999999E-2</v>
      </c>
      <c r="E1150" s="37">
        <v>5.7700000000000001E-2</v>
      </c>
      <c r="F1150" s="40">
        <v>4.2700000000000002E-2</v>
      </c>
      <c r="G1150" s="40">
        <v>6.1499999999999999E-2</v>
      </c>
      <c r="H1150" s="149">
        <v>1.6299999999999999E-2</v>
      </c>
      <c r="I1150" s="149">
        <v>7.1999999999999998E-3</v>
      </c>
      <c r="J1150" s="149">
        <v>1.06E-2</v>
      </c>
      <c r="K1150" s="149">
        <v>1.9800000000000002E-2</v>
      </c>
      <c r="L1150" s="40">
        <v>2.2499999999999999E-2</v>
      </c>
      <c r="M1150" s="149">
        <v>0.1429</v>
      </c>
      <c r="N1150" s="149">
        <v>3.5000000000000001E-3</v>
      </c>
      <c r="O1150" s="149">
        <v>3.8999999999999998E-3</v>
      </c>
      <c r="P1150" s="149">
        <v>9.5999999999999992E-3</v>
      </c>
      <c r="Q1150" s="149">
        <v>6.8400000000000002E-2</v>
      </c>
      <c r="R1150" s="149">
        <v>3.2899999999999999E-2</v>
      </c>
      <c r="S1150" s="149">
        <v>2.1399999999999999E-2</v>
      </c>
      <c r="T1150" s="149">
        <v>0.16420000000000001</v>
      </c>
      <c r="U1150" s="149">
        <v>3.9399999999999998E-2</v>
      </c>
      <c r="V1150" s="149"/>
      <c r="W1150" s="149">
        <v>8.3199999999999996E-2</v>
      </c>
      <c r="X1150" s="149">
        <v>0.14130000000000001</v>
      </c>
      <c r="Y1150" s="149">
        <v>4.4000000000000003E-3</v>
      </c>
      <c r="Z1150" s="149">
        <v>6.8999999999999999E-3</v>
      </c>
      <c r="AA1150" s="149"/>
      <c r="AB1150" s="149"/>
      <c r="AC1150" s="67"/>
      <c r="AD1150" s="55"/>
    </row>
    <row r="1151" spans="1:30" s="52" customFormat="1">
      <c r="A1151" s="105"/>
      <c r="B1151" s="24"/>
      <c r="C1151" s="165"/>
      <c r="D1151" s="30">
        <f>$C1150*D1150</f>
        <v>8744.7916509999995</v>
      </c>
      <c r="E1151" s="30">
        <f t="shared" ref="E1151" si="1998">$C1150*E1150</f>
        <v>12709.684590999999</v>
      </c>
      <c r="F1151" s="30">
        <f t="shared" ref="F1151" si="1999">$C1150*F1150</f>
        <v>9405.6071410000004</v>
      </c>
      <c r="G1151" s="30">
        <f t="shared" ref="G1151:AB1151" si="2000">$C1150*G1150</f>
        <v>13546.717545</v>
      </c>
      <c r="H1151" s="30">
        <f t="shared" si="2000"/>
        <v>3590.4308289999994</v>
      </c>
      <c r="I1151" s="30">
        <f t="shared" si="2000"/>
        <v>1585.9571759999999</v>
      </c>
      <c r="J1151" s="30">
        <f t="shared" si="2000"/>
        <v>2334.881398</v>
      </c>
      <c r="K1151" s="30">
        <f t="shared" si="2000"/>
        <v>4361.3822339999997</v>
      </c>
      <c r="L1151" s="30">
        <f t="shared" si="2000"/>
        <v>4956.1161749999992</v>
      </c>
      <c r="M1151" s="30">
        <f t="shared" si="2000"/>
        <v>31476.844506999998</v>
      </c>
      <c r="N1151" s="30">
        <f t="shared" si="2000"/>
        <v>770.95140500000002</v>
      </c>
      <c r="O1151" s="30">
        <f t="shared" si="2000"/>
        <v>859.06013699999994</v>
      </c>
      <c r="P1151" s="30">
        <f t="shared" si="2000"/>
        <v>2114.6095679999999</v>
      </c>
      <c r="Q1151" s="30">
        <f t="shared" si="2000"/>
        <v>15066.593171999999</v>
      </c>
      <c r="R1151" s="30">
        <f t="shared" si="2000"/>
        <v>7246.9432069999993</v>
      </c>
      <c r="S1151" s="30">
        <f t="shared" si="2000"/>
        <v>4713.8171619999994</v>
      </c>
      <c r="T1151" s="30">
        <f t="shared" si="2000"/>
        <v>36168.634486000003</v>
      </c>
      <c r="U1151" s="30">
        <f t="shared" si="2000"/>
        <v>8678.7101019999991</v>
      </c>
      <c r="V1151" s="30">
        <f t="shared" si="2000"/>
        <v>0</v>
      </c>
      <c r="W1151" s="30">
        <f t="shared" si="2000"/>
        <v>18326.616255999998</v>
      </c>
      <c r="X1151" s="30">
        <f t="shared" si="2000"/>
        <v>31124.409578999999</v>
      </c>
      <c r="Y1151" s="30">
        <f t="shared" si="2000"/>
        <v>969.19605200000001</v>
      </c>
      <c r="Z1151" s="30">
        <f t="shared" si="2000"/>
        <v>1519.8756269999999</v>
      </c>
      <c r="AA1151" s="30">
        <f t="shared" si="2000"/>
        <v>0</v>
      </c>
      <c r="AB1151" s="30">
        <f t="shared" si="2000"/>
        <v>0</v>
      </c>
      <c r="AC1151" s="67"/>
      <c r="AD1151" s="55"/>
    </row>
    <row r="1152" spans="1:30" s="52" customFormat="1">
      <c r="A1152" s="96" t="s">
        <v>535</v>
      </c>
      <c r="B1152" s="216">
        <f xml:space="preserve"> 189796/2</f>
        <v>94898</v>
      </c>
      <c r="C1152" s="215">
        <f t="shared" si="1904"/>
        <v>7908.17</v>
      </c>
      <c r="D1152" s="38">
        <v>1.6500000000000001E-2</v>
      </c>
      <c r="E1152" s="38">
        <v>0.1368</v>
      </c>
      <c r="F1152" s="38">
        <v>5.7599999999999998E-2</v>
      </c>
      <c r="G1152" s="38">
        <v>8.0399999999999999E-2</v>
      </c>
      <c r="H1152" s="38">
        <v>4.1099999999999998E-2</v>
      </c>
      <c r="I1152" s="38">
        <v>0.13389999999999999</v>
      </c>
      <c r="J1152" s="38">
        <v>2.12E-2</v>
      </c>
      <c r="K1152" s="38">
        <v>3.2500000000000001E-2</v>
      </c>
      <c r="L1152" s="38">
        <v>1.7100000000000001E-2</v>
      </c>
      <c r="M1152" s="38">
        <v>2.5999999999999999E-2</v>
      </c>
      <c r="N1152" s="38">
        <v>0.13320000000000001</v>
      </c>
      <c r="O1152" s="38">
        <v>1.89E-2</v>
      </c>
      <c r="P1152" s="38">
        <v>0</v>
      </c>
      <c r="Q1152" s="38">
        <v>3.8600000000000002E-2</v>
      </c>
      <c r="R1152" s="38">
        <v>1.9E-2</v>
      </c>
      <c r="S1152" s="38">
        <v>4.1999999999999997E-3</v>
      </c>
      <c r="T1152" s="38">
        <v>5.3999999999999999E-2</v>
      </c>
      <c r="U1152" s="38">
        <v>1.78E-2</v>
      </c>
      <c r="V1152" s="38">
        <v>3.6700000000000003E-2</v>
      </c>
      <c r="W1152" s="38">
        <v>4.7199999999999999E-2</v>
      </c>
      <c r="X1152" s="38">
        <v>6.3899999999999998E-2</v>
      </c>
      <c r="Y1152" s="38">
        <v>2.5999999999999999E-3</v>
      </c>
      <c r="Z1152" s="5">
        <v>0</v>
      </c>
      <c r="AA1152" s="5">
        <v>8.0000000000000004E-4</v>
      </c>
      <c r="AB1152" s="5">
        <v>0</v>
      </c>
      <c r="AC1152" s="67"/>
      <c r="AD1152" s="55"/>
    </row>
    <row r="1153" spans="1:30" s="52" customFormat="1">
      <c r="A1153" s="105"/>
      <c r="B1153" s="24"/>
      <c r="C1153" s="165"/>
      <c r="D1153" s="30">
        <f t="shared" ref="D1153" si="2001">$C1152*D1152</f>
        <v>130.48480499999999</v>
      </c>
      <c r="E1153" s="30">
        <f t="shared" ref="E1153" si="2002">$C1152*E1152</f>
        <v>1081.8376560000002</v>
      </c>
      <c r="F1153" s="30">
        <f t="shared" ref="F1153:AB1153" si="2003">$C1152*F1152</f>
        <v>455.51059199999997</v>
      </c>
      <c r="G1153" s="30">
        <f t="shared" si="2003"/>
        <v>635.816868</v>
      </c>
      <c r="H1153" s="30">
        <f t="shared" si="2003"/>
        <v>325.02578699999998</v>
      </c>
      <c r="I1153" s="30">
        <f t="shared" si="2003"/>
        <v>1058.903963</v>
      </c>
      <c r="J1153" s="30">
        <f t="shared" si="2003"/>
        <v>167.65320399999999</v>
      </c>
      <c r="K1153" s="30">
        <f t="shared" si="2003"/>
        <v>257.01552500000003</v>
      </c>
      <c r="L1153" s="30">
        <f t="shared" si="2003"/>
        <v>135.22970700000002</v>
      </c>
      <c r="M1153" s="30">
        <f t="shared" si="2003"/>
        <v>205.61241999999999</v>
      </c>
      <c r="N1153" s="30">
        <f t="shared" si="2003"/>
        <v>1053.368244</v>
      </c>
      <c r="O1153" s="30">
        <f t="shared" si="2003"/>
        <v>149.46441300000001</v>
      </c>
      <c r="P1153" s="30">
        <f t="shared" si="2003"/>
        <v>0</v>
      </c>
      <c r="Q1153" s="30">
        <f t="shared" si="2003"/>
        <v>305.25536200000005</v>
      </c>
      <c r="R1153" s="30">
        <f t="shared" si="2003"/>
        <v>150.25523000000001</v>
      </c>
      <c r="S1153" s="30">
        <f t="shared" si="2003"/>
        <v>33.214314000000002</v>
      </c>
      <c r="T1153" s="30">
        <f t="shared" si="2003"/>
        <v>427.04118</v>
      </c>
      <c r="U1153" s="30">
        <f t="shared" si="2003"/>
        <v>140.76542599999999</v>
      </c>
      <c r="V1153" s="30">
        <f t="shared" si="2003"/>
        <v>290.22983900000003</v>
      </c>
      <c r="W1153" s="30">
        <f t="shared" si="2003"/>
        <v>373.265624</v>
      </c>
      <c r="X1153" s="30">
        <f t="shared" si="2003"/>
        <v>505.33206300000001</v>
      </c>
      <c r="Y1153" s="30">
        <f t="shared" si="2003"/>
        <v>20.561242</v>
      </c>
      <c r="Z1153" s="30">
        <f t="shared" si="2003"/>
        <v>0</v>
      </c>
      <c r="AA1153" s="30">
        <f t="shared" si="2003"/>
        <v>6.3265359999999999</v>
      </c>
      <c r="AB1153" s="30">
        <f t="shared" si="2003"/>
        <v>0</v>
      </c>
      <c r="AC1153" s="67"/>
      <c r="AD1153" s="55"/>
    </row>
    <row r="1154" spans="1:30" s="52" customFormat="1">
      <c r="A1154" s="96" t="s">
        <v>536</v>
      </c>
      <c r="B1154" s="216">
        <f xml:space="preserve"> 189796/2</f>
        <v>94898</v>
      </c>
      <c r="C1154" s="215">
        <f t="shared" si="1904"/>
        <v>7908.17</v>
      </c>
      <c r="D1154" s="38">
        <v>0</v>
      </c>
      <c r="E1154" s="38"/>
      <c r="F1154" s="38">
        <v>3.9399999999999998E-2</v>
      </c>
      <c r="G1154" s="38">
        <v>2.9999999999999997E-4</v>
      </c>
      <c r="H1154" s="38">
        <v>0.20780000000000001</v>
      </c>
      <c r="I1154" s="38"/>
      <c r="J1154" s="38"/>
      <c r="K1154" s="38"/>
      <c r="L1154" s="38">
        <v>1E-4</v>
      </c>
      <c r="M1154" s="38">
        <v>2.0000000000000001E-4</v>
      </c>
      <c r="N1154" s="38">
        <v>0.3175</v>
      </c>
      <c r="O1154" s="38"/>
      <c r="P1154" s="38"/>
      <c r="Q1154" s="38">
        <v>6.9900000000000004E-2</v>
      </c>
      <c r="R1154" s="38"/>
      <c r="S1154" s="38">
        <v>8.0000000000000002E-3</v>
      </c>
      <c r="T1154" s="38">
        <v>9.7999999999999997E-3</v>
      </c>
      <c r="U1154" s="38"/>
      <c r="V1154" s="38">
        <v>0.17519999999999999</v>
      </c>
      <c r="W1154" s="38">
        <v>2.69E-2</v>
      </c>
      <c r="X1154" s="38">
        <v>0.13930000000000001</v>
      </c>
      <c r="Y1154" s="38">
        <v>5.5999999999999999E-3</v>
      </c>
      <c r="Z1154" s="5"/>
      <c r="AA1154" s="5"/>
      <c r="AB1154" s="5"/>
      <c r="AC1154" s="67"/>
      <c r="AD1154" s="55"/>
    </row>
    <row r="1155" spans="1:30" s="52" customFormat="1">
      <c r="A1155" s="105"/>
      <c r="B1155" s="24"/>
      <c r="C1155" s="85"/>
      <c r="D1155" s="30">
        <f>$C1154*D1154</f>
        <v>0</v>
      </c>
      <c r="E1155" s="30">
        <f t="shared" ref="E1155" si="2004">$C1154*E1154</f>
        <v>0</v>
      </c>
      <c r="F1155" s="30">
        <f t="shared" ref="F1155" si="2005">$C1154*F1154</f>
        <v>311.58189799999997</v>
      </c>
      <c r="G1155" s="30">
        <f t="shared" ref="G1155:AB1155" si="2006">$C1154*G1154</f>
        <v>2.3724509999999999</v>
      </c>
      <c r="H1155" s="30">
        <f t="shared" si="2006"/>
        <v>1643.3177260000002</v>
      </c>
      <c r="I1155" s="30">
        <f t="shared" si="2006"/>
        <v>0</v>
      </c>
      <c r="J1155" s="30">
        <f t="shared" si="2006"/>
        <v>0</v>
      </c>
      <c r="K1155" s="30">
        <f t="shared" si="2006"/>
        <v>0</v>
      </c>
      <c r="L1155" s="30">
        <f t="shared" si="2006"/>
        <v>0.79081699999999999</v>
      </c>
      <c r="M1155" s="30">
        <f t="shared" si="2006"/>
        <v>1.581634</v>
      </c>
      <c r="N1155" s="30">
        <f t="shared" si="2006"/>
        <v>2510.8439750000002</v>
      </c>
      <c r="O1155" s="30">
        <f t="shared" si="2006"/>
        <v>0</v>
      </c>
      <c r="P1155" s="30">
        <f t="shared" si="2006"/>
        <v>0</v>
      </c>
      <c r="Q1155" s="30">
        <f t="shared" si="2006"/>
        <v>552.78108300000008</v>
      </c>
      <c r="R1155" s="30">
        <f t="shared" si="2006"/>
        <v>0</v>
      </c>
      <c r="S1155" s="30">
        <f t="shared" si="2006"/>
        <v>63.265360000000001</v>
      </c>
      <c r="T1155" s="30">
        <f t="shared" si="2006"/>
        <v>77.500066000000004</v>
      </c>
      <c r="U1155" s="30">
        <f t="shared" si="2006"/>
        <v>0</v>
      </c>
      <c r="V1155" s="30">
        <f t="shared" si="2006"/>
        <v>1385.5113839999999</v>
      </c>
      <c r="W1155" s="30">
        <f t="shared" si="2006"/>
        <v>212.72977299999999</v>
      </c>
      <c r="X1155" s="30">
        <f t="shared" si="2006"/>
        <v>1101.6080810000001</v>
      </c>
      <c r="Y1155" s="30">
        <f t="shared" si="2006"/>
        <v>44.285752000000002</v>
      </c>
      <c r="Z1155" s="30">
        <f t="shared" si="2006"/>
        <v>0</v>
      </c>
      <c r="AA1155" s="30">
        <f t="shared" si="2006"/>
        <v>0</v>
      </c>
      <c r="AB1155" s="30">
        <f t="shared" si="2006"/>
        <v>0</v>
      </c>
      <c r="AC1155" s="67"/>
      <c r="AD1155" s="55"/>
    </row>
    <row r="1156" spans="1:30" s="52" customFormat="1">
      <c r="A1156" s="50" t="s">
        <v>50</v>
      </c>
      <c r="B1156" s="33">
        <f>SUM(B1094:B1154)</f>
        <v>34422564</v>
      </c>
      <c r="C1156" s="51">
        <f>SUM(C1094:C1154)</f>
        <v>2868546.99</v>
      </c>
      <c r="D1156" s="51">
        <f>D1095+D1097+D1099+D1101+D1103+D1105+D1107+D1109+D1111+D1113+D1115+D1117+D1119+D1121+D1123+D1125+D1127+D1129+D1131+D1133+D1135+D1137+D1139+D1141+D1143+D1145+D1147+D1149+D1151+D1153+D1155</f>
        <v>122252.035192</v>
      </c>
      <c r="E1156" s="51">
        <f>E1095+E1097+E1099+E1101+E1103+E1105+E1107+E1109+E1111+E1113+E1115+E1117+E1119+E1121+E1123+E1125+E1127+E1129+E1131+E1133+E1135+E1137+E1139+E1141+E1143+E1145+E1147+E1149+E1151+E1153+E1155</f>
        <v>53721.087919000005</v>
      </c>
      <c r="F1156" s="51">
        <f t="shared" ref="F1156" si="2007">F1095+F1097+F1099+F1101+F1103+F1105+F1107+F1109+F1111+F1113+F1115+F1117+F1119+F1121+F1123+F1125+F1127+F1129+F1131+F1133+F1135+F1137+F1139+F1141+F1143+F1145+F1147+F1149+F1151+F1153+F1155</f>
        <v>26985.148335000002</v>
      </c>
      <c r="G1156" s="51">
        <f t="shared" ref="G1156" si="2008">G1095+G1097+G1099+G1101+G1103+G1105+G1107+G1109+G1111+G1113+G1115+G1117+G1119+G1121+G1123+G1125+G1127+G1129+G1131+G1133+G1135+G1137+G1139+G1141+G1143+G1145+G1147+G1149+G1151+G1153+G1155</f>
        <v>42968.153514000005</v>
      </c>
      <c r="H1156" s="51">
        <f t="shared" ref="H1156:AB1156" si="2009">H1095+H1097+H1099+H1101+H1103+H1105+H1107+H1109+H1111+H1113+H1115+H1117+H1119+H1121+H1123+H1125+H1127+H1129+H1131+H1133+H1135+H1137+H1139+H1141+H1143+H1145+H1147+H1149+H1151+H1153+H1155</f>
        <v>24851.815933000002</v>
      </c>
      <c r="I1156" s="51">
        <f t="shared" si="2009"/>
        <v>41727.966719999989</v>
      </c>
      <c r="J1156" s="51">
        <f t="shared" si="2009"/>
        <v>8690.4497499999998</v>
      </c>
      <c r="K1156" s="51">
        <f t="shared" si="2009"/>
        <v>14104.588434000003</v>
      </c>
      <c r="L1156" s="51">
        <f t="shared" si="2009"/>
        <v>10188.059549</v>
      </c>
      <c r="M1156" s="51">
        <f t="shared" si="2009"/>
        <v>106878.21631300003</v>
      </c>
      <c r="N1156" s="51">
        <f t="shared" si="2009"/>
        <v>43213.951252000006</v>
      </c>
      <c r="O1156" s="51">
        <f t="shared" si="2009"/>
        <v>6525.1092809999991</v>
      </c>
      <c r="P1156" s="51">
        <f t="shared" si="2009"/>
        <v>8488.2239210000007</v>
      </c>
      <c r="Q1156" s="51">
        <f t="shared" si="2009"/>
        <v>107047.16028199998</v>
      </c>
      <c r="R1156" s="51">
        <f t="shared" si="2009"/>
        <v>14852.798943</v>
      </c>
      <c r="S1156" s="51">
        <f t="shared" si="2009"/>
        <v>13472.060141999998</v>
      </c>
      <c r="T1156" s="51">
        <f t="shared" si="2009"/>
        <v>1891460.2483939999</v>
      </c>
      <c r="U1156" s="51">
        <f t="shared" si="2009"/>
        <v>14014.989189999998</v>
      </c>
      <c r="V1156" s="51">
        <f t="shared" si="2009"/>
        <v>17098.951011000001</v>
      </c>
      <c r="W1156" s="51">
        <f t="shared" si="2009"/>
        <v>38414.936584000003</v>
      </c>
      <c r="X1156" s="51">
        <f t="shared" si="2009"/>
        <v>242839.45067400005</v>
      </c>
      <c r="Y1156" s="51">
        <f t="shared" si="2009"/>
        <v>9155.1350989999974</v>
      </c>
      <c r="Z1156" s="51">
        <f t="shared" si="2009"/>
        <v>9356.6208000000006</v>
      </c>
      <c r="AA1156" s="51">
        <f t="shared" si="2009"/>
        <v>239.83276799999999</v>
      </c>
      <c r="AB1156" s="51">
        <f t="shared" si="2009"/>
        <v>0</v>
      </c>
      <c r="AC1156" s="67"/>
      <c r="AD1156" s="55"/>
    </row>
    <row r="1157" spans="1:30" s="52" customFormat="1">
      <c r="A1157" s="54"/>
      <c r="B1157" s="7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67"/>
      <c r="AD1157" s="55"/>
    </row>
    <row r="1158" spans="1:30" s="52" customFormat="1">
      <c r="A1158" s="54"/>
      <c r="B1158" s="7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67"/>
      <c r="AD1158" s="55"/>
    </row>
    <row r="1159" spans="1:30" s="52" customFormat="1" ht="13.8" thickBot="1">
      <c r="A1159" s="82" t="s">
        <v>365</v>
      </c>
      <c r="B1159" s="127"/>
      <c r="C1159" s="159"/>
      <c r="D1159" s="127"/>
      <c r="E1159" s="1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67"/>
      <c r="AD1159" s="55"/>
    </row>
    <row r="1160" spans="1:30" s="52" customFormat="1" ht="13.8" thickBot="1">
      <c r="A1160" s="113" t="s">
        <v>1</v>
      </c>
      <c r="B1160" s="134" t="s">
        <v>2</v>
      </c>
      <c r="C1160" s="171" t="s">
        <v>3</v>
      </c>
      <c r="D1160" s="222" t="s">
        <v>4</v>
      </c>
      <c r="E1160" s="223"/>
      <c r="F1160" s="223"/>
      <c r="G1160" s="223"/>
      <c r="H1160" s="223"/>
      <c r="I1160" s="223"/>
      <c r="J1160" s="223"/>
      <c r="K1160" s="223"/>
      <c r="L1160" s="223"/>
      <c r="M1160" s="223"/>
      <c r="N1160" s="223"/>
      <c r="O1160" s="223"/>
      <c r="P1160" s="223"/>
      <c r="Q1160" s="223"/>
      <c r="R1160" s="223"/>
      <c r="S1160" s="223"/>
      <c r="T1160" s="223"/>
      <c r="U1160" s="223"/>
      <c r="V1160" s="223"/>
      <c r="W1160" s="223"/>
      <c r="X1160" s="223"/>
      <c r="Y1160" s="223"/>
      <c r="Z1160" s="123"/>
      <c r="AA1160" s="123"/>
      <c r="AB1160" s="123"/>
      <c r="AC1160" s="67"/>
      <c r="AD1160" s="55"/>
    </row>
    <row r="1161" spans="1:30" s="52" customFormat="1">
      <c r="A1161" s="115" t="s">
        <v>5</v>
      </c>
      <c r="B1161" s="116" t="s">
        <v>6</v>
      </c>
      <c r="C1161" s="161" t="s">
        <v>6</v>
      </c>
      <c r="D1161" s="224"/>
      <c r="E1161" s="224"/>
      <c r="F1161" s="224"/>
      <c r="G1161" s="224"/>
      <c r="H1161" s="224"/>
      <c r="I1161" s="224"/>
      <c r="J1161" s="224"/>
      <c r="K1161" s="224"/>
      <c r="L1161" s="224"/>
      <c r="M1161" s="224"/>
      <c r="N1161" s="224"/>
      <c r="O1161" s="224"/>
      <c r="P1161" s="224"/>
      <c r="Q1161" s="224"/>
      <c r="R1161" s="224"/>
      <c r="S1161" s="224"/>
      <c r="T1161" s="224"/>
      <c r="U1161" s="224"/>
      <c r="V1161" s="224"/>
      <c r="W1161" s="224"/>
      <c r="X1161" s="224"/>
      <c r="Y1161" s="224"/>
      <c r="Z1161" s="116" t="s">
        <v>7</v>
      </c>
      <c r="AA1161" s="116"/>
      <c r="AB1161" s="116"/>
      <c r="AC1161" s="67"/>
      <c r="AD1161" s="55"/>
    </row>
    <row r="1162" spans="1:30" s="52" customFormat="1">
      <c r="A1162" s="115" t="s">
        <v>8</v>
      </c>
      <c r="B1162" s="116" t="s">
        <v>9</v>
      </c>
      <c r="C1162" s="161" t="s">
        <v>9</v>
      </c>
      <c r="D1162" s="120" t="s">
        <v>10</v>
      </c>
      <c r="E1162" s="116" t="s">
        <v>11</v>
      </c>
      <c r="F1162" s="116" t="s">
        <v>12</v>
      </c>
      <c r="G1162" s="116" t="s">
        <v>13</v>
      </c>
      <c r="H1162" s="116" t="s">
        <v>14</v>
      </c>
      <c r="I1162" s="116" t="s">
        <v>15</v>
      </c>
      <c r="J1162" s="116" t="s">
        <v>16</v>
      </c>
      <c r="K1162" s="116" t="s">
        <v>17</v>
      </c>
      <c r="L1162" s="116" t="s">
        <v>18</v>
      </c>
      <c r="M1162" s="116" t="s">
        <v>19</v>
      </c>
      <c r="N1162" s="116" t="s">
        <v>20</v>
      </c>
      <c r="O1162" s="116" t="s">
        <v>175</v>
      </c>
      <c r="P1162" s="116" t="s">
        <v>21</v>
      </c>
      <c r="Q1162" s="116" t="s">
        <v>22</v>
      </c>
      <c r="R1162" s="116" t="s">
        <v>23</v>
      </c>
      <c r="S1162" s="116" t="s">
        <v>24</v>
      </c>
      <c r="T1162" s="116" t="s">
        <v>25</v>
      </c>
      <c r="U1162" s="116" t="s">
        <v>26</v>
      </c>
      <c r="V1162" s="116" t="s">
        <v>27</v>
      </c>
      <c r="W1162" s="116" t="s">
        <v>28</v>
      </c>
      <c r="X1162" s="116" t="s">
        <v>29</v>
      </c>
      <c r="Y1162" s="116" t="s">
        <v>30</v>
      </c>
      <c r="Z1162" s="116" t="s">
        <v>31</v>
      </c>
      <c r="AA1162" s="116" t="s">
        <v>493</v>
      </c>
      <c r="AB1162" s="116" t="s">
        <v>476</v>
      </c>
      <c r="AC1162" s="67"/>
      <c r="AD1162" s="55"/>
    </row>
    <row r="1163" spans="1:30" s="52" customFormat="1">
      <c r="A1163" s="115"/>
      <c r="B1163" s="116"/>
      <c r="C1163" s="161" t="s">
        <v>635</v>
      </c>
      <c r="D1163" s="117"/>
      <c r="E1163" s="118"/>
      <c r="F1163" s="118"/>
      <c r="G1163" s="118"/>
      <c r="H1163" s="118"/>
      <c r="I1163" s="118"/>
      <c r="J1163" s="118"/>
      <c r="K1163" s="118"/>
      <c r="L1163" s="118"/>
      <c r="M1163" s="118"/>
      <c r="N1163" s="118"/>
      <c r="O1163" s="118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67"/>
      <c r="AD1163" s="55"/>
    </row>
    <row r="1164" spans="1:30" s="52" customFormat="1">
      <c r="A1164" s="177" t="s">
        <v>366</v>
      </c>
      <c r="B1164" s="75">
        <v>2044901.0807424441</v>
      </c>
      <c r="C1164" s="165">
        <f>ROUND(B1164/12,2)</f>
        <v>170408.42</v>
      </c>
      <c r="D1164" s="10"/>
      <c r="E1164" s="37"/>
      <c r="F1164" s="5">
        <v>5.5999999999999999E-3</v>
      </c>
      <c r="G1164" s="5">
        <v>0.97560000000000002</v>
      </c>
      <c r="H1164" s="10"/>
      <c r="I1164" s="10"/>
      <c r="J1164" s="10"/>
      <c r="K1164" s="10"/>
      <c r="L1164" s="5">
        <v>7.4999999999999997E-3</v>
      </c>
      <c r="M1164" s="10"/>
      <c r="N1164" s="10"/>
      <c r="O1164" s="10"/>
      <c r="P1164" s="10"/>
      <c r="Q1164" s="10"/>
      <c r="R1164" s="10"/>
      <c r="S1164" s="10"/>
      <c r="T1164" s="10"/>
      <c r="U1164" s="10">
        <v>1.1299999999999999E-2</v>
      </c>
      <c r="V1164" s="10"/>
      <c r="W1164" s="10"/>
      <c r="X1164" s="10"/>
      <c r="Y1164" s="10"/>
      <c r="Z1164" s="10"/>
      <c r="AA1164" s="10"/>
      <c r="AB1164" s="10"/>
      <c r="AC1164" s="67"/>
      <c r="AD1164" s="55"/>
    </row>
    <row r="1165" spans="1:30" s="52" customFormat="1">
      <c r="A1165" s="105"/>
      <c r="B1165" s="24"/>
      <c r="C1165" s="165"/>
      <c r="D1165" s="30">
        <f>$C1164*D1164</f>
        <v>0</v>
      </c>
      <c r="E1165" s="30">
        <f t="shared" ref="E1165" si="2010">$C1164*E1164</f>
        <v>0</v>
      </c>
      <c r="F1165" s="30">
        <f t="shared" ref="F1165" si="2011">$C1164*F1164</f>
        <v>954.28715200000011</v>
      </c>
      <c r="G1165" s="30">
        <f t="shared" ref="G1165:AB1165" si="2012">$C1164*G1164</f>
        <v>166250.45455200001</v>
      </c>
      <c r="H1165" s="30">
        <f t="shared" si="2012"/>
        <v>0</v>
      </c>
      <c r="I1165" s="30">
        <f t="shared" si="2012"/>
        <v>0</v>
      </c>
      <c r="J1165" s="30">
        <f t="shared" si="2012"/>
        <v>0</v>
      </c>
      <c r="K1165" s="30">
        <f t="shared" si="2012"/>
        <v>0</v>
      </c>
      <c r="L1165" s="30">
        <f t="shared" si="2012"/>
        <v>1278.06315</v>
      </c>
      <c r="M1165" s="30">
        <f t="shared" si="2012"/>
        <v>0</v>
      </c>
      <c r="N1165" s="30">
        <f t="shared" si="2012"/>
        <v>0</v>
      </c>
      <c r="O1165" s="30">
        <f t="shared" si="2012"/>
        <v>0</v>
      </c>
      <c r="P1165" s="30">
        <f t="shared" si="2012"/>
        <v>0</v>
      </c>
      <c r="Q1165" s="30">
        <f t="shared" si="2012"/>
        <v>0</v>
      </c>
      <c r="R1165" s="30">
        <f t="shared" si="2012"/>
        <v>0</v>
      </c>
      <c r="S1165" s="30">
        <f t="shared" si="2012"/>
        <v>0</v>
      </c>
      <c r="T1165" s="30">
        <f t="shared" si="2012"/>
        <v>0</v>
      </c>
      <c r="U1165" s="30">
        <f t="shared" si="2012"/>
        <v>1925.6151460000001</v>
      </c>
      <c r="V1165" s="30">
        <f t="shared" si="2012"/>
        <v>0</v>
      </c>
      <c r="W1165" s="30">
        <f t="shared" si="2012"/>
        <v>0</v>
      </c>
      <c r="X1165" s="30">
        <f t="shared" si="2012"/>
        <v>0</v>
      </c>
      <c r="Y1165" s="30">
        <f t="shared" si="2012"/>
        <v>0</v>
      </c>
      <c r="Z1165" s="30">
        <f t="shared" si="2012"/>
        <v>0</v>
      </c>
      <c r="AA1165" s="30">
        <f t="shared" si="2012"/>
        <v>0</v>
      </c>
      <c r="AB1165" s="30">
        <f t="shared" si="2012"/>
        <v>0</v>
      </c>
      <c r="AC1165" s="67"/>
      <c r="AD1165" s="55"/>
    </row>
    <row r="1166" spans="1:30" s="52" customFormat="1">
      <c r="A1166" s="177" t="s">
        <v>367</v>
      </c>
      <c r="B1166" s="75">
        <v>3294674.4090292435</v>
      </c>
      <c r="C1166" s="165">
        <f t="shared" ref="C1166:C1178" si="2013">ROUND(B1166/12,2)</f>
        <v>274556.2</v>
      </c>
      <c r="D1166" s="10"/>
      <c r="E1166" s="37"/>
      <c r="F1166" s="5"/>
      <c r="G1166" s="5">
        <v>0.94469999999999998</v>
      </c>
      <c r="H1166" s="10"/>
      <c r="I1166" s="10"/>
      <c r="J1166" s="10"/>
      <c r="K1166" s="10"/>
      <c r="L1166" s="5">
        <v>2.9000000000000001E-2</v>
      </c>
      <c r="M1166" s="10"/>
      <c r="N1166" s="10"/>
      <c r="O1166" s="10"/>
      <c r="P1166" s="10"/>
      <c r="Q1166" s="10"/>
      <c r="R1166" s="10"/>
      <c r="S1166" s="10"/>
      <c r="T1166" s="10"/>
      <c r="U1166" s="10">
        <v>2.63E-2</v>
      </c>
      <c r="V1166" s="10"/>
      <c r="W1166" s="10"/>
      <c r="X1166" s="10"/>
      <c r="Y1166" s="10"/>
      <c r="Z1166" s="10"/>
      <c r="AA1166" s="10"/>
      <c r="AB1166" s="10"/>
      <c r="AC1166" s="67"/>
      <c r="AD1166" s="55"/>
    </row>
    <row r="1167" spans="1:30" s="52" customFormat="1">
      <c r="A1167" s="105"/>
      <c r="B1167" s="24"/>
      <c r="C1167" s="165"/>
      <c r="D1167" s="30">
        <f>$C1166*D1166</f>
        <v>0</v>
      </c>
      <c r="E1167" s="30">
        <f t="shared" ref="E1167" si="2014">$C1166*E1166</f>
        <v>0</v>
      </c>
      <c r="F1167" s="30">
        <f t="shared" ref="F1167" si="2015">$C1166*F1166</f>
        <v>0</v>
      </c>
      <c r="G1167" s="30">
        <f t="shared" ref="G1167:AB1167" si="2016">$C1166*G1166</f>
        <v>259373.24214000002</v>
      </c>
      <c r="H1167" s="30">
        <f t="shared" si="2016"/>
        <v>0</v>
      </c>
      <c r="I1167" s="30">
        <f t="shared" si="2016"/>
        <v>0</v>
      </c>
      <c r="J1167" s="30">
        <f t="shared" si="2016"/>
        <v>0</v>
      </c>
      <c r="K1167" s="30">
        <f t="shared" si="2016"/>
        <v>0</v>
      </c>
      <c r="L1167" s="30">
        <f t="shared" si="2016"/>
        <v>7962.1298000000006</v>
      </c>
      <c r="M1167" s="30">
        <f t="shared" si="2016"/>
        <v>0</v>
      </c>
      <c r="N1167" s="30">
        <f t="shared" si="2016"/>
        <v>0</v>
      </c>
      <c r="O1167" s="30">
        <f t="shared" si="2016"/>
        <v>0</v>
      </c>
      <c r="P1167" s="30">
        <f t="shared" si="2016"/>
        <v>0</v>
      </c>
      <c r="Q1167" s="30">
        <f t="shared" si="2016"/>
        <v>0</v>
      </c>
      <c r="R1167" s="30">
        <f t="shared" si="2016"/>
        <v>0</v>
      </c>
      <c r="S1167" s="30">
        <f t="shared" si="2016"/>
        <v>0</v>
      </c>
      <c r="T1167" s="30">
        <f t="shared" si="2016"/>
        <v>0</v>
      </c>
      <c r="U1167" s="30">
        <f t="shared" si="2016"/>
        <v>7220.8280600000007</v>
      </c>
      <c r="V1167" s="30">
        <f t="shared" si="2016"/>
        <v>0</v>
      </c>
      <c r="W1167" s="30">
        <f t="shared" si="2016"/>
        <v>0</v>
      </c>
      <c r="X1167" s="30">
        <f t="shared" si="2016"/>
        <v>0</v>
      </c>
      <c r="Y1167" s="30">
        <f t="shared" si="2016"/>
        <v>0</v>
      </c>
      <c r="Z1167" s="30">
        <f t="shared" si="2016"/>
        <v>0</v>
      </c>
      <c r="AA1167" s="30">
        <f t="shared" si="2016"/>
        <v>0</v>
      </c>
      <c r="AB1167" s="30">
        <f t="shared" si="2016"/>
        <v>0</v>
      </c>
      <c r="AC1167" s="67"/>
      <c r="AD1167" s="55"/>
    </row>
    <row r="1168" spans="1:30" s="52" customFormat="1">
      <c r="A1168" s="177" t="s">
        <v>368</v>
      </c>
      <c r="B1168" s="75">
        <v>6786983.914991267</v>
      </c>
      <c r="C1168" s="165">
        <f t="shared" si="2013"/>
        <v>565581.99</v>
      </c>
      <c r="D1168" s="10"/>
      <c r="E1168" s="37"/>
      <c r="F1168" s="5">
        <v>7.0300000000000001E-2</v>
      </c>
      <c r="G1168" s="5">
        <v>0.88080000000000003</v>
      </c>
      <c r="H1168" s="10"/>
      <c r="I1168" s="10"/>
      <c r="J1168" s="10"/>
      <c r="K1168" s="10"/>
      <c r="L1168" s="5">
        <v>8.0999999999999996E-3</v>
      </c>
      <c r="M1168" s="10"/>
      <c r="N1168" s="10"/>
      <c r="O1168" s="10"/>
      <c r="P1168" s="10"/>
      <c r="Q1168" s="10"/>
      <c r="R1168" s="10"/>
      <c r="S1168" s="10"/>
      <c r="T1168" s="10"/>
      <c r="U1168" s="10">
        <v>4.0800000000000003E-2</v>
      </c>
      <c r="V1168" s="10"/>
      <c r="W1168" s="10"/>
      <c r="X1168" s="10"/>
      <c r="Y1168" s="10"/>
      <c r="Z1168" s="10"/>
      <c r="AA1168" s="10"/>
      <c r="AB1168" s="10"/>
      <c r="AC1168" s="67"/>
      <c r="AD1168" s="55"/>
    </row>
    <row r="1169" spans="1:30" s="52" customFormat="1">
      <c r="A1169" s="105"/>
      <c r="B1169" s="24"/>
      <c r="C1169" s="165">
        <f t="shared" si="2013"/>
        <v>0</v>
      </c>
      <c r="D1169" s="30">
        <f>$C1168*D1168</f>
        <v>0</v>
      </c>
      <c r="E1169" s="30">
        <f t="shared" ref="E1169" si="2017">$C1168*E1168</f>
        <v>0</v>
      </c>
      <c r="F1169" s="30">
        <f t="shared" ref="F1169" si="2018">$C1168*F1168</f>
        <v>39760.413896999999</v>
      </c>
      <c r="G1169" s="30">
        <f t="shared" ref="G1169:AB1169" si="2019">$C1168*G1168</f>
        <v>498164.61679200002</v>
      </c>
      <c r="H1169" s="30">
        <f t="shared" si="2019"/>
        <v>0</v>
      </c>
      <c r="I1169" s="30">
        <f t="shared" si="2019"/>
        <v>0</v>
      </c>
      <c r="J1169" s="30">
        <f t="shared" si="2019"/>
        <v>0</v>
      </c>
      <c r="K1169" s="30">
        <f t="shared" si="2019"/>
        <v>0</v>
      </c>
      <c r="L1169" s="30">
        <f t="shared" si="2019"/>
        <v>4581.2141189999993</v>
      </c>
      <c r="M1169" s="30">
        <f t="shared" si="2019"/>
        <v>0</v>
      </c>
      <c r="N1169" s="30">
        <f t="shared" si="2019"/>
        <v>0</v>
      </c>
      <c r="O1169" s="30">
        <f t="shared" si="2019"/>
        <v>0</v>
      </c>
      <c r="P1169" s="30">
        <f t="shared" si="2019"/>
        <v>0</v>
      </c>
      <c r="Q1169" s="30">
        <f t="shared" si="2019"/>
        <v>0</v>
      </c>
      <c r="R1169" s="30">
        <f t="shared" si="2019"/>
        <v>0</v>
      </c>
      <c r="S1169" s="30">
        <f t="shared" si="2019"/>
        <v>0</v>
      </c>
      <c r="T1169" s="30">
        <f t="shared" si="2019"/>
        <v>0</v>
      </c>
      <c r="U1169" s="30">
        <f t="shared" si="2019"/>
        <v>23075.745192000002</v>
      </c>
      <c r="V1169" s="30">
        <f t="shared" si="2019"/>
        <v>0</v>
      </c>
      <c r="W1169" s="30">
        <f t="shared" si="2019"/>
        <v>0</v>
      </c>
      <c r="X1169" s="30">
        <f t="shared" si="2019"/>
        <v>0</v>
      </c>
      <c r="Y1169" s="30">
        <f t="shared" si="2019"/>
        <v>0</v>
      </c>
      <c r="Z1169" s="30">
        <f t="shared" si="2019"/>
        <v>0</v>
      </c>
      <c r="AA1169" s="30">
        <f t="shared" si="2019"/>
        <v>0</v>
      </c>
      <c r="AB1169" s="30">
        <f t="shared" si="2019"/>
        <v>0</v>
      </c>
      <c r="AC1169" s="67"/>
      <c r="AD1169" s="55"/>
    </row>
    <row r="1170" spans="1:30" s="52" customFormat="1">
      <c r="A1170" s="177" t="s">
        <v>369</v>
      </c>
      <c r="B1170" s="75">
        <v>15249290.033385282</v>
      </c>
      <c r="C1170" s="165">
        <f t="shared" si="2013"/>
        <v>1270774.17</v>
      </c>
      <c r="D1170" s="10"/>
      <c r="E1170" s="37"/>
      <c r="F1170" s="5">
        <v>4.24E-2</v>
      </c>
      <c r="G1170" s="5">
        <v>0.87760000000000005</v>
      </c>
      <c r="H1170" s="10"/>
      <c r="I1170" s="10"/>
      <c r="J1170" s="10"/>
      <c r="K1170" s="10"/>
      <c r="L1170" s="5">
        <v>4.2700000000000002E-2</v>
      </c>
      <c r="M1170" s="10"/>
      <c r="N1170" s="10"/>
      <c r="O1170" s="10"/>
      <c r="P1170" s="10"/>
      <c r="Q1170" s="10"/>
      <c r="R1170" s="10"/>
      <c r="S1170" s="10"/>
      <c r="T1170" s="10"/>
      <c r="U1170" s="10">
        <v>3.73E-2</v>
      </c>
      <c r="V1170" s="10"/>
      <c r="W1170" s="10"/>
      <c r="X1170" s="10"/>
      <c r="Y1170" s="10"/>
      <c r="Z1170" s="10"/>
      <c r="AA1170" s="10"/>
      <c r="AB1170" s="10"/>
      <c r="AC1170" s="67"/>
      <c r="AD1170" s="55"/>
    </row>
    <row r="1171" spans="1:30" s="52" customFormat="1" ht="13.65" customHeight="1">
      <c r="A1171" s="105"/>
      <c r="B1171" s="24"/>
      <c r="C1171" s="165"/>
      <c r="D1171" s="30">
        <f>$C1170*D1170</f>
        <v>0</v>
      </c>
      <c r="E1171" s="30">
        <f t="shared" ref="E1171" si="2020">$C1170*E1170</f>
        <v>0</v>
      </c>
      <c r="F1171" s="30">
        <f t="shared" ref="F1171" si="2021">$C1170*F1170</f>
        <v>53880.824807999998</v>
      </c>
      <c r="G1171" s="30">
        <f t="shared" ref="G1171:AB1171" si="2022">$C1170*G1170</f>
        <v>1115231.4115919999</v>
      </c>
      <c r="H1171" s="30">
        <f t="shared" si="2022"/>
        <v>0</v>
      </c>
      <c r="I1171" s="30">
        <f t="shared" si="2022"/>
        <v>0</v>
      </c>
      <c r="J1171" s="30">
        <f t="shared" si="2022"/>
        <v>0</v>
      </c>
      <c r="K1171" s="30">
        <f t="shared" si="2022"/>
        <v>0</v>
      </c>
      <c r="L1171" s="30">
        <f t="shared" si="2022"/>
        <v>54262.057058999999</v>
      </c>
      <c r="M1171" s="30">
        <f t="shared" si="2022"/>
        <v>0</v>
      </c>
      <c r="N1171" s="30">
        <f t="shared" si="2022"/>
        <v>0</v>
      </c>
      <c r="O1171" s="30">
        <f t="shared" si="2022"/>
        <v>0</v>
      </c>
      <c r="P1171" s="30">
        <f t="shared" si="2022"/>
        <v>0</v>
      </c>
      <c r="Q1171" s="30">
        <f t="shared" si="2022"/>
        <v>0</v>
      </c>
      <c r="R1171" s="30">
        <f t="shared" si="2022"/>
        <v>0</v>
      </c>
      <c r="S1171" s="30">
        <f t="shared" si="2022"/>
        <v>0</v>
      </c>
      <c r="T1171" s="30">
        <f t="shared" si="2022"/>
        <v>0</v>
      </c>
      <c r="U1171" s="30">
        <f t="shared" si="2022"/>
        <v>47399.876540999998</v>
      </c>
      <c r="V1171" s="30">
        <f t="shared" si="2022"/>
        <v>0</v>
      </c>
      <c r="W1171" s="30">
        <f t="shared" si="2022"/>
        <v>0</v>
      </c>
      <c r="X1171" s="30">
        <f t="shared" si="2022"/>
        <v>0</v>
      </c>
      <c r="Y1171" s="30">
        <f t="shared" si="2022"/>
        <v>0</v>
      </c>
      <c r="Z1171" s="30">
        <f t="shared" si="2022"/>
        <v>0</v>
      </c>
      <c r="AA1171" s="30">
        <f t="shared" si="2022"/>
        <v>0</v>
      </c>
      <c r="AB1171" s="30">
        <f t="shared" si="2022"/>
        <v>0</v>
      </c>
      <c r="AC1171" s="67"/>
      <c r="AD1171" s="55"/>
    </row>
    <row r="1172" spans="1:30" s="52" customFormat="1">
      <c r="A1172" s="177" t="s">
        <v>475</v>
      </c>
      <c r="B1172" s="75">
        <v>532646.4688654237</v>
      </c>
      <c r="C1172" s="165">
        <f t="shared" si="2013"/>
        <v>44387.21</v>
      </c>
      <c r="D1172" s="10"/>
      <c r="E1172" s="37">
        <v>5.3800000000000001E-2</v>
      </c>
      <c r="F1172" s="5">
        <v>4.2700000000000002E-2</v>
      </c>
      <c r="G1172" s="5">
        <v>0.66479999999999995</v>
      </c>
      <c r="H1172" s="10"/>
      <c r="I1172" s="10"/>
      <c r="J1172" s="10">
        <v>2.7099999999999999E-2</v>
      </c>
      <c r="K1172" s="10"/>
      <c r="L1172" s="5">
        <v>4.8500000000000001E-2</v>
      </c>
      <c r="M1172" s="10"/>
      <c r="N1172" s="10">
        <v>5.3100000000000001E-2</v>
      </c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>
        <v>0.11</v>
      </c>
      <c r="AC1172" s="67"/>
      <c r="AD1172" s="55"/>
    </row>
    <row r="1173" spans="1:30" s="52" customFormat="1">
      <c r="A1173" s="105"/>
      <c r="B1173" s="24"/>
      <c r="C1173" s="165"/>
      <c r="D1173" s="30">
        <f>$C1172*D1172</f>
        <v>0</v>
      </c>
      <c r="E1173" s="30">
        <f t="shared" ref="E1173" si="2023">$C1172*E1172</f>
        <v>2388.0318980000002</v>
      </c>
      <c r="F1173" s="30">
        <f t="shared" ref="F1173" si="2024">$C1172*F1172</f>
        <v>1895.3338670000001</v>
      </c>
      <c r="G1173" s="30">
        <f t="shared" ref="G1173:AB1173" si="2025">$C1172*G1172</f>
        <v>29508.617207999996</v>
      </c>
      <c r="H1173" s="30">
        <f t="shared" si="2025"/>
        <v>0</v>
      </c>
      <c r="I1173" s="30">
        <f t="shared" si="2025"/>
        <v>0</v>
      </c>
      <c r="J1173" s="30">
        <f t="shared" si="2025"/>
        <v>1202.8933909999998</v>
      </c>
      <c r="K1173" s="30">
        <f t="shared" si="2025"/>
        <v>0</v>
      </c>
      <c r="L1173" s="30">
        <f t="shared" si="2025"/>
        <v>2152.779685</v>
      </c>
      <c r="M1173" s="30">
        <f t="shared" si="2025"/>
        <v>0</v>
      </c>
      <c r="N1173" s="30">
        <f t="shared" si="2025"/>
        <v>2356.9608509999998</v>
      </c>
      <c r="O1173" s="30">
        <f t="shared" si="2025"/>
        <v>0</v>
      </c>
      <c r="P1173" s="30">
        <f t="shared" si="2025"/>
        <v>0</v>
      </c>
      <c r="Q1173" s="30">
        <f t="shared" si="2025"/>
        <v>0</v>
      </c>
      <c r="R1173" s="30">
        <f t="shared" si="2025"/>
        <v>0</v>
      </c>
      <c r="S1173" s="30">
        <f t="shared" si="2025"/>
        <v>0</v>
      </c>
      <c r="T1173" s="30">
        <f t="shared" si="2025"/>
        <v>0</v>
      </c>
      <c r="U1173" s="30">
        <f t="shared" si="2025"/>
        <v>0</v>
      </c>
      <c r="V1173" s="30">
        <f t="shared" si="2025"/>
        <v>0</v>
      </c>
      <c r="W1173" s="30">
        <f t="shared" si="2025"/>
        <v>0</v>
      </c>
      <c r="X1173" s="30">
        <f t="shared" si="2025"/>
        <v>0</v>
      </c>
      <c r="Y1173" s="30">
        <f t="shared" si="2025"/>
        <v>0</v>
      </c>
      <c r="Z1173" s="30">
        <f t="shared" si="2025"/>
        <v>0</v>
      </c>
      <c r="AA1173" s="30">
        <f t="shared" si="2025"/>
        <v>0</v>
      </c>
      <c r="AB1173" s="30">
        <f t="shared" si="2025"/>
        <v>4882.5931</v>
      </c>
      <c r="AC1173" s="67"/>
      <c r="AD1173" s="55"/>
    </row>
    <row r="1174" spans="1:30" s="52" customFormat="1">
      <c r="A1174" s="177" t="s">
        <v>502</v>
      </c>
      <c r="B1174" s="75">
        <v>572294.10727270111</v>
      </c>
      <c r="C1174" s="165">
        <f t="shared" si="2013"/>
        <v>47691.18</v>
      </c>
      <c r="D1174" s="10"/>
      <c r="E1174" s="37"/>
      <c r="F1174" s="5">
        <v>1</v>
      </c>
      <c r="G1174" s="5"/>
      <c r="H1174" s="10"/>
      <c r="I1174" s="10"/>
      <c r="J1174" s="10"/>
      <c r="K1174" s="10"/>
      <c r="L1174" s="5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67"/>
      <c r="AD1174" s="55"/>
    </row>
    <row r="1175" spans="1:30" s="52" customFormat="1">
      <c r="A1175" s="105"/>
      <c r="B1175" s="24"/>
      <c r="C1175" s="165"/>
      <c r="D1175" s="30">
        <f>$C1174*D1174</f>
        <v>0</v>
      </c>
      <c r="E1175" s="30">
        <f t="shared" ref="E1175" si="2026">$C1174*E1174</f>
        <v>0</v>
      </c>
      <c r="F1175" s="30">
        <f t="shared" ref="F1175" si="2027">$C1174*F1174</f>
        <v>47691.18</v>
      </c>
      <c r="G1175" s="30">
        <f t="shared" ref="G1175:AB1175" si="2028">$C1174*G1174</f>
        <v>0</v>
      </c>
      <c r="H1175" s="30">
        <f t="shared" si="2028"/>
        <v>0</v>
      </c>
      <c r="I1175" s="30">
        <f t="shared" si="2028"/>
        <v>0</v>
      </c>
      <c r="J1175" s="30">
        <f t="shared" si="2028"/>
        <v>0</v>
      </c>
      <c r="K1175" s="30">
        <f t="shared" si="2028"/>
        <v>0</v>
      </c>
      <c r="L1175" s="30">
        <f t="shared" si="2028"/>
        <v>0</v>
      </c>
      <c r="M1175" s="30">
        <f t="shared" si="2028"/>
        <v>0</v>
      </c>
      <c r="N1175" s="30">
        <f t="shared" si="2028"/>
        <v>0</v>
      </c>
      <c r="O1175" s="30">
        <f t="shared" si="2028"/>
        <v>0</v>
      </c>
      <c r="P1175" s="30">
        <f t="shared" si="2028"/>
        <v>0</v>
      </c>
      <c r="Q1175" s="30">
        <f t="shared" si="2028"/>
        <v>0</v>
      </c>
      <c r="R1175" s="30">
        <f t="shared" si="2028"/>
        <v>0</v>
      </c>
      <c r="S1175" s="30">
        <f t="shared" si="2028"/>
        <v>0</v>
      </c>
      <c r="T1175" s="30">
        <f t="shared" si="2028"/>
        <v>0</v>
      </c>
      <c r="U1175" s="30">
        <f t="shared" si="2028"/>
        <v>0</v>
      </c>
      <c r="V1175" s="30">
        <f t="shared" si="2028"/>
        <v>0</v>
      </c>
      <c r="W1175" s="30">
        <f t="shared" si="2028"/>
        <v>0</v>
      </c>
      <c r="X1175" s="30">
        <f t="shared" si="2028"/>
        <v>0</v>
      </c>
      <c r="Y1175" s="30">
        <f t="shared" si="2028"/>
        <v>0</v>
      </c>
      <c r="Z1175" s="30">
        <f t="shared" si="2028"/>
        <v>0</v>
      </c>
      <c r="AA1175" s="30">
        <f t="shared" si="2028"/>
        <v>0</v>
      </c>
      <c r="AB1175" s="30">
        <f t="shared" si="2028"/>
        <v>0</v>
      </c>
      <c r="AC1175" s="67"/>
      <c r="AD1175" s="55"/>
    </row>
    <row r="1176" spans="1:30" s="52" customFormat="1">
      <c r="A1176" s="177" t="s">
        <v>503</v>
      </c>
      <c r="B1176" s="75">
        <v>4784.4628512322088</v>
      </c>
      <c r="C1176" s="165">
        <f t="shared" si="2013"/>
        <v>398.71</v>
      </c>
      <c r="D1176" s="10"/>
      <c r="E1176" s="37"/>
      <c r="F1176" s="5">
        <v>1</v>
      </c>
      <c r="G1176" s="5"/>
      <c r="H1176" s="10"/>
      <c r="I1176" s="10"/>
      <c r="J1176" s="10"/>
      <c r="K1176" s="10"/>
      <c r="L1176" s="5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67"/>
      <c r="AD1176" s="55"/>
    </row>
    <row r="1177" spans="1:30" s="52" customFormat="1">
      <c r="A1177" s="105"/>
      <c r="B1177" s="24"/>
      <c r="C1177" s="165"/>
      <c r="D1177" s="30">
        <f>$C1176*D1176</f>
        <v>0</v>
      </c>
      <c r="E1177" s="30">
        <f t="shared" ref="E1177" si="2029">$C1176*E1176</f>
        <v>0</v>
      </c>
      <c r="F1177" s="30">
        <f t="shared" ref="F1177" si="2030">$C1176*F1176</f>
        <v>398.71</v>
      </c>
      <c r="G1177" s="30">
        <f t="shared" ref="G1177:AB1177" si="2031">$C1176*G1176</f>
        <v>0</v>
      </c>
      <c r="H1177" s="30">
        <f t="shared" si="2031"/>
        <v>0</v>
      </c>
      <c r="I1177" s="30">
        <f t="shared" si="2031"/>
        <v>0</v>
      </c>
      <c r="J1177" s="30">
        <f t="shared" si="2031"/>
        <v>0</v>
      </c>
      <c r="K1177" s="30">
        <f t="shared" si="2031"/>
        <v>0</v>
      </c>
      <c r="L1177" s="30">
        <f t="shared" si="2031"/>
        <v>0</v>
      </c>
      <c r="M1177" s="30">
        <f t="shared" si="2031"/>
        <v>0</v>
      </c>
      <c r="N1177" s="30">
        <f t="shared" si="2031"/>
        <v>0</v>
      </c>
      <c r="O1177" s="30">
        <f t="shared" si="2031"/>
        <v>0</v>
      </c>
      <c r="P1177" s="30">
        <f t="shared" si="2031"/>
        <v>0</v>
      </c>
      <c r="Q1177" s="30">
        <f t="shared" si="2031"/>
        <v>0</v>
      </c>
      <c r="R1177" s="30">
        <f t="shared" si="2031"/>
        <v>0</v>
      </c>
      <c r="S1177" s="30">
        <f t="shared" si="2031"/>
        <v>0</v>
      </c>
      <c r="T1177" s="30">
        <f t="shared" si="2031"/>
        <v>0</v>
      </c>
      <c r="U1177" s="30">
        <f t="shared" si="2031"/>
        <v>0</v>
      </c>
      <c r="V1177" s="30">
        <f t="shared" si="2031"/>
        <v>0</v>
      </c>
      <c r="W1177" s="30">
        <f t="shared" si="2031"/>
        <v>0</v>
      </c>
      <c r="X1177" s="30">
        <f t="shared" si="2031"/>
        <v>0</v>
      </c>
      <c r="Y1177" s="30">
        <f t="shared" si="2031"/>
        <v>0</v>
      </c>
      <c r="Z1177" s="30">
        <f t="shared" si="2031"/>
        <v>0</v>
      </c>
      <c r="AA1177" s="30">
        <f t="shared" si="2031"/>
        <v>0</v>
      </c>
      <c r="AB1177" s="30">
        <f t="shared" si="2031"/>
        <v>0</v>
      </c>
      <c r="AC1177" s="67"/>
      <c r="AD1177" s="55"/>
    </row>
    <row r="1178" spans="1:30" s="52" customFormat="1">
      <c r="A1178" s="177" t="s">
        <v>504</v>
      </c>
      <c r="B1178" s="75">
        <v>44059.122079403838</v>
      </c>
      <c r="C1178" s="165">
        <f t="shared" si="2013"/>
        <v>3671.59</v>
      </c>
      <c r="D1178" s="10"/>
      <c r="E1178" s="37"/>
      <c r="F1178" s="5">
        <v>1</v>
      </c>
      <c r="G1178" s="5"/>
      <c r="H1178" s="10"/>
      <c r="I1178" s="10"/>
      <c r="J1178" s="10"/>
      <c r="K1178" s="10"/>
      <c r="L1178" s="5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67"/>
      <c r="AD1178" s="55"/>
    </row>
    <row r="1179" spans="1:30" s="52" customFormat="1">
      <c r="A1179" s="105"/>
      <c r="B1179" s="24"/>
      <c r="C1179" s="169"/>
      <c r="D1179" s="30">
        <f>$C1178*D1178</f>
        <v>0</v>
      </c>
      <c r="E1179" s="30">
        <f t="shared" ref="E1179" si="2032">$C1178*E1178</f>
        <v>0</v>
      </c>
      <c r="F1179" s="30">
        <f t="shared" ref="F1179" si="2033">$C1178*F1178</f>
        <v>3671.59</v>
      </c>
      <c r="G1179" s="30">
        <f t="shared" ref="G1179:AB1179" si="2034">$C1178*G1178</f>
        <v>0</v>
      </c>
      <c r="H1179" s="30">
        <f t="shared" si="2034"/>
        <v>0</v>
      </c>
      <c r="I1179" s="30">
        <f t="shared" si="2034"/>
        <v>0</v>
      </c>
      <c r="J1179" s="30">
        <f t="shared" si="2034"/>
        <v>0</v>
      </c>
      <c r="K1179" s="30">
        <f t="shared" si="2034"/>
        <v>0</v>
      </c>
      <c r="L1179" s="30">
        <f t="shared" si="2034"/>
        <v>0</v>
      </c>
      <c r="M1179" s="30">
        <f t="shared" si="2034"/>
        <v>0</v>
      </c>
      <c r="N1179" s="30">
        <f t="shared" si="2034"/>
        <v>0</v>
      </c>
      <c r="O1179" s="30">
        <f t="shared" si="2034"/>
        <v>0</v>
      </c>
      <c r="P1179" s="30">
        <f t="shared" si="2034"/>
        <v>0</v>
      </c>
      <c r="Q1179" s="30">
        <f t="shared" si="2034"/>
        <v>0</v>
      </c>
      <c r="R1179" s="30">
        <f t="shared" si="2034"/>
        <v>0</v>
      </c>
      <c r="S1179" s="30">
        <f t="shared" si="2034"/>
        <v>0</v>
      </c>
      <c r="T1179" s="30">
        <f t="shared" si="2034"/>
        <v>0</v>
      </c>
      <c r="U1179" s="30">
        <f t="shared" si="2034"/>
        <v>0</v>
      </c>
      <c r="V1179" s="30">
        <f t="shared" si="2034"/>
        <v>0</v>
      </c>
      <c r="W1179" s="30">
        <f t="shared" si="2034"/>
        <v>0</v>
      </c>
      <c r="X1179" s="30">
        <f t="shared" si="2034"/>
        <v>0</v>
      </c>
      <c r="Y1179" s="30">
        <f t="shared" si="2034"/>
        <v>0</v>
      </c>
      <c r="Z1179" s="30">
        <f t="shared" si="2034"/>
        <v>0</v>
      </c>
      <c r="AA1179" s="30">
        <f t="shared" si="2034"/>
        <v>0</v>
      </c>
      <c r="AB1179" s="30">
        <f t="shared" si="2034"/>
        <v>0</v>
      </c>
      <c r="AC1179" s="67"/>
      <c r="AD1179" s="55"/>
    </row>
    <row r="1180" spans="1:30" s="52" customFormat="1">
      <c r="A1180" s="50" t="s">
        <v>50</v>
      </c>
      <c r="B1180" s="33">
        <f>SUM(B1164:B1179)</f>
        <v>28529633.599216998</v>
      </c>
      <c r="C1180" s="51">
        <f>SUM(C1164:C1179)</f>
        <v>2377469.4699999997</v>
      </c>
      <c r="D1180" s="51">
        <f>D1165+D1167+D1169+D1171+D1173+D1175+D1177+D1179</f>
        <v>0</v>
      </c>
      <c r="E1180" s="51">
        <f>E1165+E1167+E1169+E1171+E1173+E1175+E1177+E1179</f>
        <v>2388.0318980000002</v>
      </c>
      <c r="F1180" s="51">
        <f>F1165+F1167+F1169+F1171+F1173+F1175+F1177+F1179</f>
        <v>148252.33972399999</v>
      </c>
      <c r="G1180" s="51">
        <f t="shared" ref="G1180" si="2035">G1165+G1167+G1169+G1171+G1173+G1175+G1177+G1179</f>
        <v>2068528.342284</v>
      </c>
      <c r="H1180" s="51">
        <f t="shared" ref="H1180" si="2036">H1165+H1167+H1169+H1171+H1173+H1175+H1177+H1179</f>
        <v>0</v>
      </c>
      <c r="I1180" s="51">
        <f t="shared" ref="I1180:AB1180" si="2037">I1165+I1167+I1169+I1171+I1173+I1175+I1177+I1179</f>
        <v>0</v>
      </c>
      <c r="J1180" s="51">
        <f t="shared" si="2037"/>
        <v>1202.8933909999998</v>
      </c>
      <c r="K1180" s="51">
        <f t="shared" si="2037"/>
        <v>0</v>
      </c>
      <c r="L1180" s="51">
        <f t="shared" si="2037"/>
        <v>70236.243812999994</v>
      </c>
      <c r="M1180" s="51">
        <f t="shared" si="2037"/>
        <v>0</v>
      </c>
      <c r="N1180" s="51">
        <f t="shared" si="2037"/>
        <v>2356.9608509999998</v>
      </c>
      <c r="O1180" s="51">
        <f t="shared" si="2037"/>
        <v>0</v>
      </c>
      <c r="P1180" s="51">
        <f t="shared" si="2037"/>
        <v>0</v>
      </c>
      <c r="Q1180" s="51">
        <f t="shared" si="2037"/>
        <v>0</v>
      </c>
      <c r="R1180" s="51">
        <f t="shared" si="2037"/>
        <v>0</v>
      </c>
      <c r="S1180" s="51">
        <f t="shared" si="2037"/>
        <v>0</v>
      </c>
      <c r="T1180" s="51">
        <f t="shared" si="2037"/>
        <v>0</v>
      </c>
      <c r="U1180" s="51">
        <f t="shared" si="2037"/>
        <v>79622.064939000004</v>
      </c>
      <c r="V1180" s="51">
        <f t="shared" si="2037"/>
        <v>0</v>
      </c>
      <c r="W1180" s="51">
        <f t="shared" si="2037"/>
        <v>0</v>
      </c>
      <c r="X1180" s="51">
        <f t="shared" si="2037"/>
        <v>0</v>
      </c>
      <c r="Y1180" s="51">
        <f t="shared" si="2037"/>
        <v>0</v>
      </c>
      <c r="Z1180" s="51">
        <f t="shared" si="2037"/>
        <v>0</v>
      </c>
      <c r="AA1180" s="51">
        <f t="shared" si="2037"/>
        <v>0</v>
      </c>
      <c r="AB1180" s="51">
        <f t="shared" si="2037"/>
        <v>4882.5931</v>
      </c>
      <c r="AC1180" s="67"/>
      <c r="AD1180" s="55"/>
    </row>
    <row r="1181" spans="1:30" s="52" customFormat="1">
      <c r="A1181" s="54"/>
      <c r="B1181" s="7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67"/>
      <c r="AD1181" s="55"/>
    </row>
    <row r="1182" spans="1:30" s="52" customFormat="1" ht="15.6">
      <c r="A1182" s="91"/>
      <c r="B1182" s="66"/>
      <c r="C1182" s="167"/>
      <c r="D1182" s="17"/>
      <c r="E1182" s="17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17"/>
      <c r="W1182" s="17"/>
      <c r="X1182" s="17"/>
      <c r="Y1182" s="17"/>
      <c r="Z1182" s="17"/>
      <c r="AA1182" s="17"/>
      <c r="AB1182" s="17"/>
      <c r="AC1182" s="67"/>
      <c r="AD1182" s="55"/>
    </row>
    <row r="1183" spans="1:30" s="52" customFormat="1" ht="13.8" thickBot="1">
      <c r="A1183" s="82" t="s">
        <v>507</v>
      </c>
      <c r="B1183" s="127"/>
      <c r="C1183" s="159"/>
      <c r="D1183" s="127"/>
      <c r="E1183" s="1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67"/>
      <c r="AD1183" s="55"/>
    </row>
    <row r="1184" spans="1:30" s="52" customFormat="1" ht="13.8" thickBot="1">
      <c r="A1184" s="113" t="s">
        <v>1</v>
      </c>
      <c r="B1184" s="114" t="s">
        <v>2</v>
      </c>
      <c r="C1184" s="160" t="s">
        <v>3</v>
      </c>
      <c r="D1184" s="222" t="s">
        <v>4</v>
      </c>
      <c r="E1184" s="223"/>
      <c r="F1184" s="223"/>
      <c r="G1184" s="223"/>
      <c r="H1184" s="223"/>
      <c r="I1184" s="223"/>
      <c r="J1184" s="223"/>
      <c r="K1184" s="223"/>
      <c r="L1184" s="223"/>
      <c r="M1184" s="223"/>
      <c r="N1184" s="223"/>
      <c r="O1184" s="223"/>
      <c r="P1184" s="223"/>
      <c r="Q1184" s="223"/>
      <c r="R1184" s="223"/>
      <c r="S1184" s="223"/>
      <c r="T1184" s="223"/>
      <c r="U1184" s="223"/>
      <c r="V1184" s="223"/>
      <c r="W1184" s="223"/>
      <c r="X1184" s="223"/>
      <c r="Y1184" s="223"/>
      <c r="Z1184" s="123"/>
      <c r="AA1184" s="123"/>
      <c r="AB1184" s="123"/>
      <c r="AC1184" s="67"/>
      <c r="AD1184" s="55"/>
    </row>
    <row r="1185" spans="1:30" s="52" customFormat="1">
      <c r="A1185" s="115" t="s">
        <v>5</v>
      </c>
      <c r="B1185" s="116" t="s">
        <v>6</v>
      </c>
      <c r="C1185" s="161" t="s">
        <v>6</v>
      </c>
      <c r="D1185" s="117"/>
      <c r="E1185" s="118"/>
      <c r="F1185" s="118"/>
      <c r="G1185" s="118"/>
      <c r="H1185" s="11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9"/>
      <c r="Z1185" s="116" t="s">
        <v>7</v>
      </c>
      <c r="AA1185" s="116"/>
      <c r="AB1185" s="116"/>
      <c r="AC1185" s="67"/>
      <c r="AD1185" s="55"/>
    </row>
    <row r="1186" spans="1:30" s="52" customFormat="1">
      <c r="A1186" s="115" t="s">
        <v>8</v>
      </c>
      <c r="B1186" s="116" t="s">
        <v>9</v>
      </c>
      <c r="C1186" s="161" t="s">
        <v>9</v>
      </c>
      <c r="D1186" s="120" t="s">
        <v>10</v>
      </c>
      <c r="E1186" s="116" t="s">
        <v>11</v>
      </c>
      <c r="F1186" s="116" t="s">
        <v>12</v>
      </c>
      <c r="G1186" s="116" t="s">
        <v>13</v>
      </c>
      <c r="H1186" s="116" t="s">
        <v>14</v>
      </c>
      <c r="I1186" s="116" t="s">
        <v>15</v>
      </c>
      <c r="J1186" s="116" t="s">
        <v>16</v>
      </c>
      <c r="K1186" s="116" t="s">
        <v>17</v>
      </c>
      <c r="L1186" s="116" t="s">
        <v>18</v>
      </c>
      <c r="M1186" s="116" t="s">
        <v>19</v>
      </c>
      <c r="N1186" s="116" t="s">
        <v>20</v>
      </c>
      <c r="O1186" s="116" t="s">
        <v>175</v>
      </c>
      <c r="P1186" s="116" t="s">
        <v>21</v>
      </c>
      <c r="Q1186" s="116" t="s">
        <v>22</v>
      </c>
      <c r="R1186" s="116" t="s">
        <v>23</v>
      </c>
      <c r="S1186" s="116" t="s">
        <v>24</v>
      </c>
      <c r="T1186" s="116" t="s">
        <v>25</v>
      </c>
      <c r="U1186" s="116" t="s">
        <v>26</v>
      </c>
      <c r="V1186" s="116" t="s">
        <v>27</v>
      </c>
      <c r="W1186" s="116" t="s">
        <v>28</v>
      </c>
      <c r="X1186" s="116" t="s">
        <v>29</v>
      </c>
      <c r="Y1186" s="116" t="s">
        <v>30</v>
      </c>
      <c r="Z1186" s="116" t="s">
        <v>31</v>
      </c>
      <c r="AA1186" s="116" t="s">
        <v>493</v>
      </c>
      <c r="AB1186" s="116" t="s">
        <v>476</v>
      </c>
      <c r="AC1186" s="67"/>
      <c r="AD1186" s="55"/>
    </row>
    <row r="1187" spans="1:30" s="52" customFormat="1">
      <c r="A1187" s="115"/>
      <c r="B1187" s="116"/>
      <c r="C1187" s="161" t="s">
        <v>635</v>
      </c>
      <c r="D1187" s="121"/>
      <c r="E1187" s="122"/>
      <c r="F1187" s="122"/>
      <c r="G1187" s="122"/>
      <c r="H1187" s="122"/>
      <c r="I1187" s="122"/>
      <c r="J1187" s="122"/>
      <c r="K1187" s="122"/>
      <c r="L1187" s="122"/>
      <c r="M1187" s="122"/>
      <c r="N1187" s="122"/>
      <c r="O1187" s="122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  <c r="AA1187" s="122"/>
      <c r="AB1187" s="122"/>
      <c r="AC1187" s="67"/>
      <c r="AD1187" s="55"/>
    </row>
    <row r="1188" spans="1:30" s="52" customFormat="1">
      <c r="A1188" s="135" t="s">
        <v>280</v>
      </c>
      <c r="B1188" s="29">
        <v>9063716</v>
      </c>
      <c r="C1188" s="165">
        <f>ROUND(B1188/12,2)</f>
        <v>755309.67</v>
      </c>
      <c r="D1188" s="20"/>
      <c r="E1188" s="42">
        <v>1</v>
      </c>
      <c r="F1188" s="5"/>
      <c r="G1188" s="19"/>
      <c r="H1188" s="20"/>
      <c r="I1188" s="20"/>
      <c r="J1188" s="20"/>
      <c r="K1188" s="20"/>
      <c r="L1188" s="5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67"/>
      <c r="AD1188" s="55"/>
    </row>
    <row r="1189" spans="1:30" s="52" customFormat="1">
      <c r="A1189" s="90"/>
      <c r="B1189" s="24"/>
      <c r="C1189" s="169"/>
      <c r="D1189" s="30">
        <f>$C1188*D1188</f>
        <v>0</v>
      </c>
      <c r="E1189" s="30">
        <f t="shared" ref="E1189" si="2038">$C1188*E1188</f>
        <v>755309.67</v>
      </c>
      <c r="F1189" s="30">
        <f t="shared" ref="F1189" si="2039">$C1188*F1188</f>
        <v>0</v>
      </c>
      <c r="G1189" s="30">
        <f t="shared" ref="G1189:AB1189" si="2040">$C1188*G1188</f>
        <v>0</v>
      </c>
      <c r="H1189" s="30">
        <f t="shared" si="2040"/>
        <v>0</v>
      </c>
      <c r="I1189" s="30">
        <f t="shared" si="2040"/>
        <v>0</v>
      </c>
      <c r="J1189" s="30">
        <f t="shared" si="2040"/>
        <v>0</v>
      </c>
      <c r="K1189" s="30">
        <f t="shared" si="2040"/>
        <v>0</v>
      </c>
      <c r="L1189" s="30">
        <f t="shared" si="2040"/>
        <v>0</v>
      </c>
      <c r="M1189" s="30">
        <f t="shared" si="2040"/>
        <v>0</v>
      </c>
      <c r="N1189" s="30">
        <f t="shared" si="2040"/>
        <v>0</v>
      </c>
      <c r="O1189" s="30">
        <f t="shared" si="2040"/>
        <v>0</v>
      </c>
      <c r="P1189" s="30">
        <f t="shared" si="2040"/>
        <v>0</v>
      </c>
      <c r="Q1189" s="30">
        <f t="shared" si="2040"/>
        <v>0</v>
      </c>
      <c r="R1189" s="30">
        <f t="shared" si="2040"/>
        <v>0</v>
      </c>
      <c r="S1189" s="30">
        <f t="shared" si="2040"/>
        <v>0</v>
      </c>
      <c r="T1189" s="30">
        <f t="shared" si="2040"/>
        <v>0</v>
      </c>
      <c r="U1189" s="30">
        <f t="shared" si="2040"/>
        <v>0</v>
      </c>
      <c r="V1189" s="30">
        <f t="shared" si="2040"/>
        <v>0</v>
      </c>
      <c r="W1189" s="30">
        <f t="shared" si="2040"/>
        <v>0</v>
      </c>
      <c r="X1189" s="30">
        <f t="shared" si="2040"/>
        <v>0</v>
      </c>
      <c r="Y1189" s="30">
        <f t="shared" si="2040"/>
        <v>0</v>
      </c>
      <c r="Z1189" s="30">
        <f t="shared" si="2040"/>
        <v>0</v>
      </c>
      <c r="AA1189" s="30">
        <f t="shared" si="2040"/>
        <v>0</v>
      </c>
      <c r="AB1189" s="30">
        <f t="shared" si="2040"/>
        <v>0</v>
      </c>
      <c r="AC1189" s="67"/>
      <c r="AD1189" s="55"/>
    </row>
    <row r="1190" spans="1:30" s="52" customFormat="1" ht="13.2" customHeight="1">
      <c r="A1190" s="50" t="s">
        <v>50</v>
      </c>
      <c r="B1190" s="33">
        <f>SUM(B1188:B1188)</f>
        <v>9063716</v>
      </c>
      <c r="C1190" s="51">
        <f>SUM(C1188:C1188)</f>
        <v>755309.67</v>
      </c>
      <c r="D1190" s="33">
        <f>D1189</f>
        <v>0</v>
      </c>
      <c r="E1190" s="33">
        <f t="shared" ref="E1190" si="2041">E1189</f>
        <v>755309.67</v>
      </c>
      <c r="F1190" s="33">
        <f t="shared" ref="F1190" si="2042">F1189</f>
        <v>0</v>
      </c>
      <c r="G1190" s="33">
        <f t="shared" ref="G1190:AB1190" si="2043">G1189</f>
        <v>0</v>
      </c>
      <c r="H1190" s="33">
        <f t="shared" si="2043"/>
        <v>0</v>
      </c>
      <c r="I1190" s="33">
        <f t="shared" si="2043"/>
        <v>0</v>
      </c>
      <c r="J1190" s="33">
        <f t="shared" si="2043"/>
        <v>0</v>
      </c>
      <c r="K1190" s="33">
        <f t="shared" si="2043"/>
        <v>0</v>
      </c>
      <c r="L1190" s="33">
        <f t="shared" si="2043"/>
        <v>0</v>
      </c>
      <c r="M1190" s="33">
        <f t="shared" si="2043"/>
        <v>0</v>
      </c>
      <c r="N1190" s="33">
        <f t="shared" si="2043"/>
        <v>0</v>
      </c>
      <c r="O1190" s="33">
        <f t="shared" si="2043"/>
        <v>0</v>
      </c>
      <c r="P1190" s="33">
        <f t="shared" si="2043"/>
        <v>0</v>
      </c>
      <c r="Q1190" s="33">
        <f t="shared" si="2043"/>
        <v>0</v>
      </c>
      <c r="R1190" s="33">
        <f t="shared" si="2043"/>
        <v>0</v>
      </c>
      <c r="S1190" s="33">
        <f t="shared" si="2043"/>
        <v>0</v>
      </c>
      <c r="T1190" s="33">
        <f t="shared" si="2043"/>
        <v>0</v>
      </c>
      <c r="U1190" s="33">
        <f t="shared" si="2043"/>
        <v>0</v>
      </c>
      <c r="V1190" s="33">
        <f t="shared" si="2043"/>
        <v>0</v>
      </c>
      <c r="W1190" s="33">
        <f t="shared" si="2043"/>
        <v>0</v>
      </c>
      <c r="X1190" s="33">
        <f t="shared" si="2043"/>
        <v>0</v>
      </c>
      <c r="Y1190" s="33">
        <f t="shared" si="2043"/>
        <v>0</v>
      </c>
      <c r="Z1190" s="33">
        <f t="shared" si="2043"/>
        <v>0</v>
      </c>
      <c r="AA1190" s="33">
        <f t="shared" si="2043"/>
        <v>0</v>
      </c>
      <c r="AB1190" s="33">
        <f t="shared" si="2043"/>
        <v>0</v>
      </c>
      <c r="AC1190" s="67"/>
      <c r="AD1190" s="55"/>
    </row>
    <row r="1191" spans="1:30" s="52" customFormat="1" ht="18" customHeight="1">
      <c r="A1191" s="54"/>
      <c r="B1191" s="7"/>
      <c r="C1191" s="30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67"/>
      <c r="AD1191" s="55"/>
    </row>
    <row r="1192" spans="1:30" s="52" customFormat="1" ht="13.35" customHeight="1">
      <c r="A1192" s="54"/>
      <c r="B1192" s="7"/>
      <c r="C1192" s="30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67"/>
      <c r="AD1192" s="55"/>
    </row>
    <row r="1193" spans="1:30" s="52" customFormat="1" ht="13.8" thickBot="1">
      <c r="A1193" s="82" t="s">
        <v>508</v>
      </c>
      <c r="B1193" s="127"/>
      <c r="C1193" s="159"/>
      <c r="D1193" s="127"/>
      <c r="E1193" s="127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67"/>
      <c r="AD1193" s="55"/>
    </row>
    <row r="1194" spans="1:30" s="52" customFormat="1" ht="13.8" thickBot="1">
      <c r="A1194" s="113" t="s">
        <v>1</v>
      </c>
      <c r="B1194" s="114" t="s">
        <v>2</v>
      </c>
      <c r="C1194" s="160" t="s">
        <v>3</v>
      </c>
      <c r="D1194" s="222" t="s">
        <v>4</v>
      </c>
      <c r="E1194" s="223"/>
      <c r="F1194" s="223"/>
      <c r="G1194" s="223"/>
      <c r="H1194" s="223"/>
      <c r="I1194" s="223"/>
      <c r="J1194" s="223"/>
      <c r="K1194" s="223"/>
      <c r="L1194" s="223"/>
      <c r="M1194" s="223"/>
      <c r="N1194" s="223"/>
      <c r="O1194" s="223"/>
      <c r="P1194" s="223"/>
      <c r="Q1194" s="223"/>
      <c r="R1194" s="223"/>
      <c r="S1194" s="223"/>
      <c r="T1194" s="223"/>
      <c r="U1194" s="223"/>
      <c r="V1194" s="223"/>
      <c r="W1194" s="223"/>
      <c r="X1194" s="223"/>
      <c r="Y1194" s="223"/>
      <c r="Z1194" s="123"/>
      <c r="AA1194" s="123"/>
      <c r="AB1194" s="123"/>
      <c r="AC1194" s="67"/>
      <c r="AD1194" s="55"/>
    </row>
    <row r="1195" spans="1:30" s="52" customFormat="1">
      <c r="A1195" s="115" t="s">
        <v>5</v>
      </c>
      <c r="B1195" s="116" t="s">
        <v>6</v>
      </c>
      <c r="C1195" s="161" t="s">
        <v>6</v>
      </c>
      <c r="D1195" s="117"/>
      <c r="E1195" s="118"/>
      <c r="F1195" s="118"/>
      <c r="G1195" s="118"/>
      <c r="H1195" s="118"/>
      <c r="I1195" s="118"/>
      <c r="J1195" s="118"/>
      <c r="K1195" s="118"/>
      <c r="L1195" s="118"/>
      <c r="M1195" s="118"/>
      <c r="N1195" s="118"/>
      <c r="O1195" s="118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9"/>
      <c r="Z1195" s="116" t="s">
        <v>7</v>
      </c>
      <c r="AA1195" s="116"/>
      <c r="AB1195" s="116"/>
      <c r="AC1195" s="67"/>
      <c r="AD1195" s="55"/>
    </row>
    <row r="1196" spans="1:30" s="52" customFormat="1">
      <c r="A1196" s="115" t="s">
        <v>8</v>
      </c>
      <c r="B1196" s="116" t="s">
        <v>9</v>
      </c>
      <c r="C1196" s="161" t="s">
        <v>9</v>
      </c>
      <c r="D1196" s="120" t="s">
        <v>10</v>
      </c>
      <c r="E1196" s="116" t="s">
        <v>11</v>
      </c>
      <c r="F1196" s="116" t="s">
        <v>12</v>
      </c>
      <c r="G1196" s="116" t="s">
        <v>13</v>
      </c>
      <c r="H1196" s="116" t="s">
        <v>14</v>
      </c>
      <c r="I1196" s="116" t="s">
        <v>15</v>
      </c>
      <c r="J1196" s="116" t="s">
        <v>16</v>
      </c>
      <c r="K1196" s="116" t="s">
        <v>17</v>
      </c>
      <c r="L1196" s="116" t="s">
        <v>18</v>
      </c>
      <c r="M1196" s="116" t="s">
        <v>19</v>
      </c>
      <c r="N1196" s="116" t="s">
        <v>20</v>
      </c>
      <c r="O1196" s="116" t="s">
        <v>175</v>
      </c>
      <c r="P1196" s="116" t="s">
        <v>21</v>
      </c>
      <c r="Q1196" s="116" t="s">
        <v>22</v>
      </c>
      <c r="R1196" s="116" t="s">
        <v>23</v>
      </c>
      <c r="S1196" s="116" t="s">
        <v>24</v>
      </c>
      <c r="T1196" s="116" t="s">
        <v>25</v>
      </c>
      <c r="U1196" s="116" t="s">
        <v>26</v>
      </c>
      <c r="V1196" s="116" t="s">
        <v>27</v>
      </c>
      <c r="W1196" s="116" t="s">
        <v>28</v>
      </c>
      <c r="X1196" s="116" t="s">
        <v>29</v>
      </c>
      <c r="Y1196" s="116" t="s">
        <v>30</v>
      </c>
      <c r="Z1196" s="116" t="s">
        <v>31</v>
      </c>
      <c r="AA1196" s="116" t="s">
        <v>493</v>
      </c>
      <c r="AB1196" s="116" t="s">
        <v>476</v>
      </c>
      <c r="AC1196" s="67"/>
      <c r="AD1196" s="55"/>
    </row>
    <row r="1197" spans="1:30" s="52" customFormat="1">
      <c r="A1197" s="115"/>
      <c r="B1197" s="116"/>
      <c r="C1197" s="161" t="s">
        <v>635</v>
      </c>
      <c r="D1197" s="121"/>
      <c r="E1197" s="122"/>
      <c r="F1197" s="122"/>
      <c r="G1197" s="122"/>
      <c r="H1197" s="122"/>
      <c r="I1197" s="122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  <c r="AA1197" s="122"/>
      <c r="AB1197" s="122"/>
      <c r="AC1197" s="67"/>
      <c r="AD1197" s="55"/>
    </row>
    <row r="1198" spans="1:30" s="52" customFormat="1">
      <c r="A1198" s="135" t="s">
        <v>373</v>
      </c>
      <c r="B1198" s="29">
        <v>838798</v>
      </c>
      <c r="C1198" s="165">
        <f>ROUND(B1198/12,2)</f>
        <v>69899.83</v>
      </c>
      <c r="D1198" s="20"/>
      <c r="E1198" s="42">
        <v>6.4600000000000005E-2</v>
      </c>
      <c r="F1198" s="5">
        <v>8.7400000000000005E-2</v>
      </c>
      <c r="G1198" s="19"/>
      <c r="H1198" s="20">
        <v>0.19739999999999999</v>
      </c>
      <c r="I1198" s="20">
        <v>2.1600000000000001E-2</v>
      </c>
      <c r="J1198" s="20">
        <v>5.8999999999999999E-3</v>
      </c>
      <c r="K1198" s="20">
        <v>1.0200000000000001E-2</v>
      </c>
      <c r="L1198" s="5">
        <v>1E-4</v>
      </c>
      <c r="M1198" s="20"/>
      <c r="N1198" s="20">
        <v>0.39950000000000002</v>
      </c>
      <c r="O1198" s="20">
        <v>4.4999999999999997E-3</v>
      </c>
      <c r="P1198" s="20"/>
      <c r="Q1198" s="20"/>
      <c r="R1198" s="20"/>
      <c r="S1198" s="20"/>
      <c r="T1198" s="20"/>
      <c r="U1198" s="20"/>
      <c r="V1198" s="20">
        <v>0.20880000000000001</v>
      </c>
      <c r="W1198" s="20"/>
      <c r="X1198" s="20"/>
      <c r="Y1198" s="20"/>
      <c r="Z1198" s="20"/>
      <c r="AA1198" s="20"/>
      <c r="AB1198" s="20"/>
      <c r="AC1198" s="67"/>
      <c r="AD1198" s="55"/>
    </row>
    <row r="1199" spans="1:30" s="52" customFormat="1">
      <c r="A1199" s="178" t="s">
        <v>375</v>
      </c>
      <c r="B1199" s="141"/>
      <c r="C1199" s="165"/>
      <c r="D1199" s="30">
        <f t="shared" ref="D1199" si="2044">$C1198*D1198</f>
        <v>0</v>
      </c>
      <c r="E1199" s="30">
        <f t="shared" ref="E1199" si="2045">$C1198*E1198</f>
        <v>4515.5290180000002</v>
      </c>
      <c r="F1199" s="30">
        <f t="shared" ref="F1199:AB1199" si="2046">$C1198*F1198</f>
        <v>6109.2451420000007</v>
      </c>
      <c r="G1199" s="30">
        <f t="shared" si="2046"/>
        <v>0</v>
      </c>
      <c r="H1199" s="30">
        <f t="shared" si="2046"/>
        <v>13798.226441999999</v>
      </c>
      <c r="I1199" s="30">
        <f t="shared" si="2046"/>
        <v>1509.8363280000001</v>
      </c>
      <c r="J1199" s="30">
        <f t="shared" si="2046"/>
        <v>412.408997</v>
      </c>
      <c r="K1199" s="30">
        <f t="shared" si="2046"/>
        <v>712.97826600000008</v>
      </c>
      <c r="L1199" s="30">
        <f t="shared" si="2046"/>
        <v>6.9899830000000005</v>
      </c>
      <c r="M1199" s="30">
        <f t="shared" si="2046"/>
        <v>0</v>
      </c>
      <c r="N1199" s="30">
        <f t="shared" si="2046"/>
        <v>27924.982085000003</v>
      </c>
      <c r="O1199" s="30">
        <f t="shared" si="2046"/>
        <v>314.54923500000001</v>
      </c>
      <c r="P1199" s="30">
        <f t="shared" si="2046"/>
        <v>0</v>
      </c>
      <c r="Q1199" s="30">
        <f t="shared" si="2046"/>
        <v>0</v>
      </c>
      <c r="R1199" s="30">
        <f t="shared" si="2046"/>
        <v>0</v>
      </c>
      <c r="S1199" s="30">
        <f t="shared" si="2046"/>
        <v>0</v>
      </c>
      <c r="T1199" s="30">
        <f t="shared" si="2046"/>
        <v>0</v>
      </c>
      <c r="U1199" s="30">
        <f t="shared" si="2046"/>
        <v>0</v>
      </c>
      <c r="V1199" s="30">
        <f t="shared" si="2046"/>
        <v>14595.084504000002</v>
      </c>
      <c r="W1199" s="30">
        <f t="shared" si="2046"/>
        <v>0</v>
      </c>
      <c r="X1199" s="30">
        <f t="shared" si="2046"/>
        <v>0</v>
      </c>
      <c r="Y1199" s="30">
        <f t="shared" si="2046"/>
        <v>0</v>
      </c>
      <c r="Z1199" s="30">
        <f t="shared" si="2046"/>
        <v>0</v>
      </c>
      <c r="AA1199" s="30">
        <f t="shared" si="2046"/>
        <v>0</v>
      </c>
      <c r="AB1199" s="30">
        <f t="shared" si="2046"/>
        <v>0</v>
      </c>
      <c r="AC1199" s="67"/>
      <c r="AD1199" s="55"/>
    </row>
    <row r="1200" spans="1:30" s="52" customFormat="1">
      <c r="A1200" s="50" t="s">
        <v>50</v>
      </c>
      <c r="B1200" s="33">
        <f>SUM(B1198:B1198)</f>
        <v>838798</v>
      </c>
      <c r="C1200" s="51">
        <f>SUM(C1198:C1198)</f>
        <v>69899.83</v>
      </c>
      <c r="D1200" s="33">
        <f t="shared" ref="D1200" si="2047">D1199</f>
        <v>0</v>
      </c>
      <c r="E1200" s="33">
        <f t="shared" ref="E1200" si="2048">E1199</f>
        <v>4515.5290180000002</v>
      </c>
      <c r="F1200" s="33">
        <f t="shared" ref="F1200:AB1200" si="2049">F1199</f>
        <v>6109.2451420000007</v>
      </c>
      <c r="G1200" s="33">
        <f t="shared" si="2049"/>
        <v>0</v>
      </c>
      <c r="H1200" s="33">
        <f t="shared" si="2049"/>
        <v>13798.226441999999</v>
      </c>
      <c r="I1200" s="33">
        <f t="shared" si="2049"/>
        <v>1509.8363280000001</v>
      </c>
      <c r="J1200" s="33">
        <f t="shared" si="2049"/>
        <v>412.408997</v>
      </c>
      <c r="K1200" s="33">
        <f t="shared" si="2049"/>
        <v>712.97826600000008</v>
      </c>
      <c r="L1200" s="33">
        <f t="shared" si="2049"/>
        <v>6.9899830000000005</v>
      </c>
      <c r="M1200" s="33">
        <f t="shared" si="2049"/>
        <v>0</v>
      </c>
      <c r="N1200" s="33">
        <f t="shared" si="2049"/>
        <v>27924.982085000003</v>
      </c>
      <c r="O1200" s="33">
        <f t="shared" si="2049"/>
        <v>314.54923500000001</v>
      </c>
      <c r="P1200" s="33">
        <f t="shared" si="2049"/>
        <v>0</v>
      </c>
      <c r="Q1200" s="33">
        <f t="shared" si="2049"/>
        <v>0</v>
      </c>
      <c r="R1200" s="33">
        <f t="shared" si="2049"/>
        <v>0</v>
      </c>
      <c r="S1200" s="33">
        <f t="shared" si="2049"/>
        <v>0</v>
      </c>
      <c r="T1200" s="33">
        <f t="shared" si="2049"/>
        <v>0</v>
      </c>
      <c r="U1200" s="33">
        <f t="shared" si="2049"/>
        <v>0</v>
      </c>
      <c r="V1200" s="33">
        <f t="shared" si="2049"/>
        <v>14595.084504000002</v>
      </c>
      <c r="W1200" s="33">
        <f t="shared" si="2049"/>
        <v>0</v>
      </c>
      <c r="X1200" s="33">
        <f t="shared" si="2049"/>
        <v>0</v>
      </c>
      <c r="Y1200" s="33">
        <f t="shared" si="2049"/>
        <v>0</v>
      </c>
      <c r="Z1200" s="33">
        <f t="shared" si="2049"/>
        <v>0</v>
      </c>
      <c r="AA1200" s="33">
        <f t="shared" si="2049"/>
        <v>0</v>
      </c>
      <c r="AB1200" s="33">
        <f t="shared" si="2049"/>
        <v>0</v>
      </c>
      <c r="AC1200" s="67"/>
      <c r="AD1200" s="55"/>
    </row>
    <row r="1201" spans="1:30" s="52" customFormat="1">
      <c r="A1201" s="54"/>
      <c r="B1201" s="7"/>
      <c r="C1201" s="30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67"/>
      <c r="AD1201" s="55"/>
    </row>
    <row r="1202" spans="1:30" s="52" customFormat="1">
      <c r="A1202" s="54"/>
      <c r="B1202" s="7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67"/>
      <c r="AD1202" s="55"/>
    </row>
    <row r="1203" spans="1:30" s="52" customFormat="1" ht="13.8" thickBot="1">
      <c r="A1203" s="82" t="s">
        <v>509</v>
      </c>
      <c r="B1203" s="127"/>
      <c r="C1203" s="159"/>
      <c r="D1203" s="127"/>
      <c r="E1203" s="127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67"/>
      <c r="AD1203" s="55"/>
    </row>
    <row r="1204" spans="1:30" s="52" customFormat="1" ht="13.8" thickBot="1">
      <c r="A1204" s="113" t="s">
        <v>1</v>
      </c>
      <c r="B1204" s="114" t="s">
        <v>2</v>
      </c>
      <c r="C1204" s="160" t="s">
        <v>3</v>
      </c>
      <c r="D1204" s="222" t="s">
        <v>4</v>
      </c>
      <c r="E1204" s="223"/>
      <c r="F1204" s="223"/>
      <c r="G1204" s="223"/>
      <c r="H1204" s="223"/>
      <c r="I1204" s="223"/>
      <c r="J1204" s="223"/>
      <c r="K1204" s="223"/>
      <c r="L1204" s="223"/>
      <c r="M1204" s="223"/>
      <c r="N1204" s="223"/>
      <c r="O1204" s="223"/>
      <c r="P1204" s="223"/>
      <c r="Q1204" s="223"/>
      <c r="R1204" s="223"/>
      <c r="S1204" s="223"/>
      <c r="T1204" s="223"/>
      <c r="U1204" s="223"/>
      <c r="V1204" s="223"/>
      <c r="W1204" s="223"/>
      <c r="X1204" s="223"/>
      <c r="Y1204" s="223"/>
      <c r="Z1204" s="123"/>
      <c r="AA1204" s="123"/>
      <c r="AB1204" s="123"/>
      <c r="AC1204" s="67"/>
      <c r="AD1204" s="55"/>
    </row>
    <row r="1205" spans="1:30" s="52" customFormat="1">
      <c r="A1205" s="115" t="s">
        <v>5</v>
      </c>
      <c r="B1205" s="116" t="s">
        <v>6</v>
      </c>
      <c r="C1205" s="161" t="s">
        <v>6</v>
      </c>
      <c r="D1205" s="117"/>
      <c r="E1205" s="118"/>
      <c r="F1205" s="118"/>
      <c r="G1205" s="118"/>
      <c r="H1205" s="118"/>
      <c r="I1205" s="118"/>
      <c r="J1205" s="118"/>
      <c r="K1205" s="118"/>
      <c r="L1205" s="118"/>
      <c r="M1205" s="118"/>
      <c r="N1205" s="118"/>
      <c r="O1205" s="118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9"/>
      <c r="Z1205" s="116" t="s">
        <v>7</v>
      </c>
      <c r="AA1205" s="116"/>
      <c r="AB1205" s="116"/>
      <c r="AC1205" s="67"/>
      <c r="AD1205" s="55"/>
    </row>
    <row r="1206" spans="1:30" s="52" customFormat="1">
      <c r="A1206" s="115" t="s">
        <v>8</v>
      </c>
      <c r="B1206" s="116" t="s">
        <v>9</v>
      </c>
      <c r="C1206" s="161" t="s">
        <v>9</v>
      </c>
      <c r="D1206" s="120" t="s">
        <v>10</v>
      </c>
      <c r="E1206" s="116" t="s">
        <v>11</v>
      </c>
      <c r="F1206" s="116" t="s">
        <v>12</v>
      </c>
      <c r="G1206" s="116" t="s">
        <v>13</v>
      </c>
      <c r="H1206" s="116" t="s">
        <v>14</v>
      </c>
      <c r="I1206" s="116" t="s">
        <v>15</v>
      </c>
      <c r="J1206" s="116" t="s">
        <v>16</v>
      </c>
      <c r="K1206" s="116" t="s">
        <v>17</v>
      </c>
      <c r="L1206" s="116" t="s">
        <v>18</v>
      </c>
      <c r="M1206" s="116" t="s">
        <v>19</v>
      </c>
      <c r="N1206" s="116" t="s">
        <v>20</v>
      </c>
      <c r="O1206" s="116" t="s">
        <v>175</v>
      </c>
      <c r="P1206" s="116" t="s">
        <v>21</v>
      </c>
      <c r="Q1206" s="116" t="s">
        <v>22</v>
      </c>
      <c r="R1206" s="116" t="s">
        <v>23</v>
      </c>
      <c r="S1206" s="116" t="s">
        <v>24</v>
      </c>
      <c r="T1206" s="116" t="s">
        <v>25</v>
      </c>
      <c r="U1206" s="116" t="s">
        <v>26</v>
      </c>
      <c r="V1206" s="116" t="s">
        <v>27</v>
      </c>
      <c r="W1206" s="116" t="s">
        <v>28</v>
      </c>
      <c r="X1206" s="116" t="s">
        <v>29</v>
      </c>
      <c r="Y1206" s="116" t="s">
        <v>30</v>
      </c>
      <c r="Z1206" s="116" t="s">
        <v>31</v>
      </c>
      <c r="AA1206" s="116" t="s">
        <v>493</v>
      </c>
      <c r="AB1206" s="116" t="s">
        <v>476</v>
      </c>
      <c r="AC1206" s="67"/>
      <c r="AD1206" s="55"/>
    </row>
    <row r="1207" spans="1:30" s="52" customFormat="1">
      <c r="A1207" s="115"/>
      <c r="B1207" s="116"/>
      <c r="C1207" s="161" t="s">
        <v>606</v>
      </c>
      <c r="D1207" s="121"/>
      <c r="E1207" s="122"/>
      <c r="F1207" s="122"/>
      <c r="G1207" s="122"/>
      <c r="H1207" s="122"/>
      <c r="I1207" s="122"/>
      <c r="J1207" s="122"/>
      <c r="K1207" s="122"/>
      <c r="L1207" s="122"/>
      <c r="M1207" s="122"/>
      <c r="N1207" s="122"/>
      <c r="O1207" s="122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  <c r="AA1207" s="122"/>
      <c r="AB1207" s="122"/>
      <c r="AC1207" s="67"/>
      <c r="AD1207" s="55"/>
    </row>
    <row r="1208" spans="1:30" s="52" customFormat="1">
      <c r="A1208" s="135" t="s">
        <v>373</v>
      </c>
      <c r="B1208" s="29">
        <v>906906</v>
      </c>
      <c r="C1208" s="165">
        <f>ROUND(B1208/12,2)</f>
        <v>75575.5</v>
      </c>
      <c r="D1208" s="20"/>
      <c r="E1208" s="42">
        <v>6.4600000000000005E-2</v>
      </c>
      <c r="F1208" s="5">
        <v>8.7400000000000005E-2</v>
      </c>
      <c r="G1208" s="19"/>
      <c r="H1208" s="20">
        <v>0.19739999999999999</v>
      </c>
      <c r="I1208" s="20">
        <v>2.1600000000000001E-2</v>
      </c>
      <c r="J1208" s="20">
        <v>5.8999999999999999E-3</v>
      </c>
      <c r="K1208" s="20">
        <v>1.0200000000000001E-2</v>
      </c>
      <c r="L1208" s="5">
        <v>1E-4</v>
      </c>
      <c r="M1208" s="20"/>
      <c r="N1208" s="20">
        <v>0.39950000000000002</v>
      </c>
      <c r="O1208" s="20">
        <v>4.4999999999999997E-3</v>
      </c>
      <c r="P1208" s="20"/>
      <c r="Q1208" s="20"/>
      <c r="R1208" s="20"/>
      <c r="S1208" s="20"/>
      <c r="T1208" s="20"/>
      <c r="U1208" s="20"/>
      <c r="V1208" s="20">
        <v>0.20880000000000001</v>
      </c>
      <c r="W1208" s="20"/>
      <c r="X1208" s="20"/>
      <c r="Y1208" s="20"/>
      <c r="Z1208" s="20"/>
      <c r="AA1208" s="20"/>
      <c r="AB1208" s="20"/>
      <c r="AC1208" s="67"/>
      <c r="AD1208" s="55"/>
    </row>
    <row r="1209" spans="1:30" s="52" customFormat="1">
      <c r="A1209" s="53" t="s">
        <v>374</v>
      </c>
      <c r="B1209" s="143"/>
      <c r="C1209" s="163"/>
      <c r="D1209" s="30">
        <f>$C1208*D1208</f>
        <v>0</v>
      </c>
      <c r="E1209" s="30">
        <f>$C1208*E1208</f>
        <v>4882.1773000000003</v>
      </c>
      <c r="F1209" s="30">
        <f t="shared" ref="F1209" si="2050">$C1208*F1208</f>
        <v>6605.2987000000003</v>
      </c>
      <c r="G1209" s="30">
        <f t="shared" ref="G1209" si="2051">$C1208*G1208</f>
        <v>0</v>
      </c>
      <c r="H1209" s="30">
        <f t="shared" ref="H1209:AB1209" si="2052">$C1208*H1208</f>
        <v>14918.6037</v>
      </c>
      <c r="I1209" s="30">
        <f t="shared" si="2052"/>
        <v>1632.4308000000001</v>
      </c>
      <c r="J1209" s="30">
        <f t="shared" si="2052"/>
        <v>445.89544999999998</v>
      </c>
      <c r="K1209" s="30">
        <f t="shared" si="2052"/>
        <v>770.87010000000009</v>
      </c>
      <c r="L1209" s="30">
        <f t="shared" si="2052"/>
        <v>7.55755</v>
      </c>
      <c r="M1209" s="30">
        <f t="shared" si="2052"/>
        <v>0</v>
      </c>
      <c r="N1209" s="30">
        <f t="shared" si="2052"/>
        <v>30192.412250000001</v>
      </c>
      <c r="O1209" s="30">
        <f t="shared" si="2052"/>
        <v>340.08974999999998</v>
      </c>
      <c r="P1209" s="30">
        <f t="shared" si="2052"/>
        <v>0</v>
      </c>
      <c r="Q1209" s="30">
        <f t="shared" si="2052"/>
        <v>0</v>
      </c>
      <c r="R1209" s="30">
        <f t="shared" si="2052"/>
        <v>0</v>
      </c>
      <c r="S1209" s="30">
        <f t="shared" si="2052"/>
        <v>0</v>
      </c>
      <c r="T1209" s="30">
        <f t="shared" si="2052"/>
        <v>0</v>
      </c>
      <c r="U1209" s="30">
        <f t="shared" si="2052"/>
        <v>0</v>
      </c>
      <c r="V1209" s="30">
        <f t="shared" si="2052"/>
        <v>15780.164400000001</v>
      </c>
      <c r="W1209" s="30">
        <f t="shared" si="2052"/>
        <v>0</v>
      </c>
      <c r="X1209" s="30">
        <f t="shared" si="2052"/>
        <v>0</v>
      </c>
      <c r="Y1209" s="30">
        <f t="shared" si="2052"/>
        <v>0</v>
      </c>
      <c r="Z1209" s="30">
        <f t="shared" si="2052"/>
        <v>0</v>
      </c>
      <c r="AA1209" s="30">
        <f t="shared" si="2052"/>
        <v>0</v>
      </c>
      <c r="AB1209" s="30">
        <f t="shared" si="2052"/>
        <v>0</v>
      </c>
      <c r="AC1209" s="67"/>
      <c r="AD1209" s="55"/>
    </row>
    <row r="1210" spans="1:30" s="52" customFormat="1">
      <c r="A1210" s="53" t="s">
        <v>375</v>
      </c>
      <c r="B1210" s="144"/>
      <c r="C1210" s="163"/>
      <c r="D1210" s="20"/>
      <c r="E1210" s="42"/>
      <c r="F1210" s="19"/>
      <c r="G1210" s="19"/>
      <c r="H1210" s="20"/>
      <c r="I1210" s="20"/>
      <c r="J1210" s="20"/>
      <c r="K1210" s="20"/>
      <c r="L1210" s="19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67"/>
      <c r="AD1210" s="55"/>
    </row>
    <row r="1211" spans="1:30" s="52" customFormat="1">
      <c r="A1211" s="53" t="s">
        <v>376</v>
      </c>
      <c r="B1211" s="144"/>
      <c r="C1211" s="163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67"/>
      <c r="AD1211" s="55"/>
    </row>
    <row r="1212" spans="1:30" s="52" customFormat="1">
      <c r="A1212" s="142"/>
      <c r="B1212" s="145"/>
      <c r="C1212" s="164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67"/>
      <c r="AD1212" s="55"/>
    </row>
    <row r="1213" spans="1:30" s="52" customFormat="1">
      <c r="A1213" s="50" t="s">
        <v>50</v>
      </c>
      <c r="B1213" s="33">
        <f>SUM(B1208:B1208)</f>
        <v>906906</v>
      </c>
      <c r="C1213" s="51">
        <f>SUM(C1208:C1208)</f>
        <v>75575.5</v>
      </c>
      <c r="D1213" s="51">
        <f>D1209</f>
        <v>0</v>
      </c>
      <c r="E1213" s="51">
        <f t="shared" ref="E1213" si="2053">E1209</f>
        <v>4882.1773000000003</v>
      </c>
      <c r="F1213" s="51">
        <f t="shared" ref="F1213" si="2054">F1209</f>
        <v>6605.2987000000003</v>
      </c>
      <c r="G1213" s="51">
        <f t="shared" ref="G1213:AB1213" si="2055">G1209</f>
        <v>0</v>
      </c>
      <c r="H1213" s="51">
        <f t="shared" si="2055"/>
        <v>14918.6037</v>
      </c>
      <c r="I1213" s="51">
        <f t="shared" si="2055"/>
        <v>1632.4308000000001</v>
      </c>
      <c r="J1213" s="51">
        <f t="shared" si="2055"/>
        <v>445.89544999999998</v>
      </c>
      <c r="K1213" s="51">
        <f t="shared" si="2055"/>
        <v>770.87010000000009</v>
      </c>
      <c r="L1213" s="51">
        <f t="shared" si="2055"/>
        <v>7.55755</v>
      </c>
      <c r="M1213" s="51">
        <f t="shared" si="2055"/>
        <v>0</v>
      </c>
      <c r="N1213" s="51">
        <f t="shared" si="2055"/>
        <v>30192.412250000001</v>
      </c>
      <c r="O1213" s="51">
        <f t="shared" si="2055"/>
        <v>340.08974999999998</v>
      </c>
      <c r="P1213" s="51">
        <f t="shared" si="2055"/>
        <v>0</v>
      </c>
      <c r="Q1213" s="51">
        <f t="shared" si="2055"/>
        <v>0</v>
      </c>
      <c r="R1213" s="51">
        <f t="shared" si="2055"/>
        <v>0</v>
      </c>
      <c r="S1213" s="51">
        <f t="shared" si="2055"/>
        <v>0</v>
      </c>
      <c r="T1213" s="51">
        <f t="shared" si="2055"/>
        <v>0</v>
      </c>
      <c r="U1213" s="51">
        <f t="shared" si="2055"/>
        <v>0</v>
      </c>
      <c r="V1213" s="51">
        <f t="shared" si="2055"/>
        <v>15780.164400000001</v>
      </c>
      <c r="W1213" s="51">
        <f t="shared" si="2055"/>
        <v>0</v>
      </c>
      <c r="X1213" s="51">
        <f t="shared" si="2055"/>
        <v>0</v>
      </c>
      <c r="Y1213" s="51">
        <f t="shared" si="2055"/>
        <v>0</v>
      </c>
      <c r="Z1213" s="51">
        <f t="shared" si="2055"/>
        <v>0</v>
      </c>
      <c r="AA1213" s="51">
        <f t="shared" si="2055"/>
        <v>0</v>
      </c>
      <c r="AB1213" s="51">
        <f t="shared" si="2055"/>
        <v>0</v>
      </c>
      <c r="AC1213" s="67"/>
      <c r="AD1213" s="55"/>
    </row>
    <row r="1214" spans="1:30" s="52" customFormat="1">
      <c r="A1214" s="54"/>
      <c r="B1214" s="7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67"/>
      <c r="AD1214" s="55"/>
    </row>
    <row r="1215" spans="1:30" s="52" customFormat="1">
      <c r="A1215" s="54"/>
      <c r="B1215" s="7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67"/>
      <c r="AD1215" s="55"/>
    </row>
    <row r="1216" spans="1:30" s="52" customFormat="1" ht="13.8" thickBot="1">
      <c r="A1216" s="82" t="s">
        <v>511</v>
      </c>
      <c r="B1216" s="127"/>
      <c r="C1216" s="159"/>
      <c r="D1216" s="127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67"/>
      <c r="AD1216" s="55"/>
    </row>
    <row r="1217" spans="1:30" s="52" customFormat="1" ht="13.8" thickBot="1">
      <c r="A1217" s="113" t="s">
        <v>1</v>
      </c>
      <c r="B1217" s="114" t="s">
        <v>2</v>
      </c>
      <c r="C1217" s="160" t="s">
        <v>3</v>
      </c>
      <c r="D1217" s="222" t="s">
        <v>4</v>
      </c>
      <c r="E1217" s="223"/>
      <c r="F1217" s="223"/>
      <c r="G1217" s="223"/>
      <c r="H1217" s="223"/>
      <c r="I1217" s="223"/>
      <c r="J1217" s="223"/>
      <c r="K1217" s="223"/>
      <c r="L1217" s="223"/>
      <c r="M1217" s="223"/>
      <c r="N1217" s="223"/>
      <c r="O1217" s="223"/>
      <c r="P1217" s="223"/>
      <c r="Q1217" s="223"/>
      <c r="R1217" s="223"/>
      <c r="S1217" s="223"/>
      <c r="T1217" s="223"/>
      <c r="U1217" s="223"/>
      <c r="V1217" s="223"/>
      <c r="W1217" s="223"/>
      <c r="X1217" s="223"/>
      <c r="Y1217" s="223"/>
      <c r="Z1217" s="123"/>
      <c r="AA1217" s="123"/>
      <c r="AB1217" s="123"/>
      <c r="AC1217" s="67"/>
      <c r="AD1217" s="55"/>
    </row>
    <row r="1218" spans="1:30" s="52" customFormat="1">
      <c r="A1218" s="115" t="s">
        <v>5</v>
      </c>
      <c r="B1218" s="116" t="s">
        <v>6</v>
      </c>
      <c r="C1218" s="161" t="s">
        <v>6</v>
      </c>
      <c r="D1218" s="117"/>
      <c r="E1218" s="118"/>
      <c r="F1218" s="118"/>
      <c r="G1218" s="118"/>
      <c r="H1218" s="118"/>
      <c r="I1218" s="118"/>
      <c r="J1218" s="118"/>
      <c r="K1218" s="118"/>
      <c r="L1218" s="118"/>
      <c r="M1218" s="118"/>
      <c r="N1218" s="118"/>
      <c r="O1218" s="118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9"/>
      <c r="Z1218" s="116" t="s">
        <v>7</v>
      </c>
      <c r="AA1218" s="116"/>
      <c r="AB1218" s="116"/>
      <c r="AC1218" s="67"/>
      <c r="AD1218" s="55"/>
    </row>
    <row r="1219" spans="1:30" s="52" customFormat="1">
      <c r="A1219" s="115" t="s">
        <v>8</v>
      </c>
      <c r="B1219" s="116" t="s">
        <v>9</v>
      </c>
      <c r="C1219" s="161" t="s">
        <v>9</v>
      </c>
      <c r="D1219" s="120" t="s">
        <v>10</v>
      </c>
      <c r="E1219" s="116" t="s">
        <v>11</v>
      </c>
      <c r="F1219" s="116" t="s">
        <v>12</v>
      </c>
      <c r="G1219" s="116" t="s">
        <v>13</v>
      </c>
      <c r="H1219" s="116" t="s">
        <v>14</v>
      </c>
      <c r="I1219" s="116" t="s">
        <v>15</v>
      </c>
      <c r="J1219" s="116" t="s">
        <v>16</v>
      </c>
      <c r="K1219" s="116" t="s">
        <v>17</v>
      </c>
      <c r="L1219" s="116" t="s">
        <v>18</v>
      </c>
      <c r="M1219" s="116" t="s">
        <v>19</v>
      </c>
      <c r="N1219" s="116" t="s">
        <v>20</v>
      </c>
      <c r="O1219" s="116" t="s">
        <v>175</v>
      </c>
      <c r="P1219" s="116" t="s">
        <v>21</v>
      </c>
      <c r="Q1219" s="116" t="s">
        <v>22</v>
      </c>
      <c r="R1219" s="116" t="s">
        <v>23</v>
      </c>
      <c r="S1219" s="116" t="s">
        <v>24</v>
      </c>
      <c r="T1219" s="116" t="s">
        <v>25</v>
      </c>
      <c r="U1219" s="116" t="s">
        <v>26</v>
      </c>
      <c r="V1219" s="116" t="s">
        <v>27</v>
      </c>
      <c r="W1219" s="116" t="s">
        <v>28</v>
      </c>
      <c r="X1219" s="116" t="s">
        <v>29</v>
      </c>
      <c r="Y1219" s="116" t="s">
        <v>30</v>
      </c>
      <c r="Z1219" s="116" t="s">
        <v>31</v>
      </c>
      <c r="AA1219" s="116" t="s">
        <v>493</v>
      </c>
      <c r="AB1219" s="116" t="s">
        <v>476</v>
      </c>
      <c r="AC1219" s="67"/>
      <c r="AD1219" s="55"/>
    </row>
    <row r="1220" spans="1:30" s="52" customFormat="1">
      <c r="A1220" s="115"/>
      <c r="B1220" s="116"/>
      <c r="C1220" s="161" t="s">
        <v>606</v>
      </c>
      <c r="D1220" s="121"/>
      <c r="E1220" s="122"/>
      <c r="F1220" s="122"/>
      <c r="G1220" s="122"/>
      <c r="H1220" s="122"/>
      <c r="I1220" s="122"/>
      <c r="J1220" s="122"/>
      <c r="K1220" s="122"/>
      <c r="L1220" s="122"/>
      <c r="M1220" s="122"/>
      <c r="N1220" s="122"/>
      <c r="O1220" s="122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  <c r="AA1220" s="122"/>
      <c r="AB1220" s="122"/>
      <c r="AC1220" s="67"/>
      <c r="AD1220" s="55"/>
    </row>
    <row r="1221" spans="1:30" s="52" customFormat="1">
      <c r="A1221" s="135" t="s">
        <v>516</v>
      </c>
      <c r="B1221" s="29">
        <v>25861317.490968321</v>
      </c>
      <c r="C1221" s="165">
        <f>ROUND(B1221/12,2)</f>
        <v>2155109.79</v>
      </c>
      <c r="D1221" s="20">
        <v>8.0100000000000005E-2</v>
      </c>
      <c r="E1221" s="42"/>
      <c r="F1221" s="5"/>
      <c r="G1221" s="19"/>
      <c r="H1221" s="20">
        <v>1.9400000000000001E-2</v>
      </c>
      <c r="I1221" s="20"/>
      <c r="J1221" s="20"/>
      <c r="K1221" s="20"/>
      <c r="L1221" s="5"/>
      <c r="M1221" s="20">
        <v>0.12989999999999999</v>
      </c>
      <c r="N1221" s="20"/>
      <c r="O1221" s="20"/>
      <c r="P1221" s="20"/>
      <c r="Q1221" s="20">
        <v>0.13850000000000001</v>
      </c>
      <c r="R1221" s="20">
        <v>5.8799999999999998E-2</v>
      </c>
      <c r="S1221" s="20">
        <v>3.4500000000000003E-2</v>
      </c>
      <c r="T1221" s="20">
        <v>0.1762</v>
      </c>
      <c r="U1221" s="20"/>
      <c r="V1221" s="20"/>
      <c r="W1221" s="20">
        <v>0.14849999999999999</v>
      </c>
      <c r="X1221" s="20">
        <v>0.2079</v>
      </c>
      <c r="Y1221" s="20">
        <v>6.1999999999999998E-3</v>
      </c>
      <c r="Z1221" s="20"/>
      <c r="AA1221" s="20"/>
      <c r="AB1221" s="20"/>
      <c r="AC1221" s="67"/>
      <c r="AD1221" s="55"/>
    </row>
    <row r="1222" spans="1:30" s="52" customFormat="1">
      <c r="A1222" s="90"/>
      <c r="B1222" s="17"/>
      <c r="C1222" s="165"/>
      <c r="D1222" s="30">
        <f t="shared" ref="D1222" si="2056">$C1221*D1221</f>
        <v>172624.29417900002</v>
      </c>
      <c r="E1222" s="30">
        <f t="shared" ref="E1222" si="2057">$C1221*E1221</f>
        <v>0</v>
      </c>
      <c r="F1222" s="30">
        <f t="shared" ref="F1222:AB1222" si="2058">$C1221*F1221</f>
        <v>0</v>
      </c>
      <c r="G1222" s="30">
        <f t="shared" si="2058"/>
        <v>0</v>
      </c>
      <c r="H1222" s="30">
        <f t="shared" si="2058"/>
        <v>41809.129926000001</v>
      </c>
      <c r="I1222" s="30">
        <f t="shared" si="2058"/>
        <v>0</v>
      </c>
      <c r="J1222" s="30">
        <f t="shared" si="2058"/>
        <v>0</v>
      </c>
      <c r="K1222" s="30">
        <f t="shared" si="2058"/>
        <v>0</v>
      </c>
      <c r="L1222" s="30">
        <f t="shared" si="2058"/>
        <v>0</v>
      </c>
      <c r="M1222" s="30">
        <f t="shared" si="2058"/>
        <v>279948.76172099996</v>
      </c>
      <c r="N1222" s="30">
        <f t="shared" si="2058"/>
        <v>0</v>
      </c>
      <c r="O1222" s="30">
        <f t="shared" si="2058"/>
        <v>0</v>
      </c>
      <c r="P1222" s="30">
        <f t="shared" si="2058"/>
        <v>0</v>
      </c>
      <c r="Q1222" s="30">
        <f t="shared" si="2058"/>
        <v>298482.70591500006</v>
      </c>
      <c r="R1222" s="30">
        <f t="shared" si="2058"/>
        <v>126720.455652</v>
      </c>
      <c r="S1222" s="30">
        <f t="shared" si="2058"/>
        <v>74351.287755000012</v>
      </c>
      <c r="T1222" s="30">
        <f t="shared" si="2058"/>
        <v>379730.34499800002</v>
      </c>
      <c r="U1222" s="30">
        <f t="shared" si="2058"/>
        <v>0</v>
      </c>
      <c r="V1222" s="30">
        <f t="shared" si="2058"/>
        <v>0</v>
      </c>
      <c r="W1222" s="30">
        <f t="shared" si="2058"/>
        <v>320033.80381499999</v>
      </c>
      <c r="X1222" s="30">
        <f t="shared" si="2058"/>
        <v>448047.32534099999</v>
      </c>
      <c r="Y1222" s="30">
        <f t="shared" si="2058"/>
        <v>13361.680698</v>
      </c>
      <c r="Z1222" s="30">
        <f t="shared" si="2058"/>
        <v>0</v>
      </c>
      <c r="AA1222" s="30">
        <f t="shared" si="2058"/>
        <v>0</v>
      </c>
      <c r="AB1222" s="30">
        <f t="shared" si="2058"/>
        <v>0</v>
      </c>
      <c r="AC1222" s="67"/>
      <c r="AD1222" s="55"/>
    </row>
    <row r="1223" spans="1:30" s="52" customFormat="1">
      <c r="A1223" s="50" t="s">
        <v>50</v>
      </c>
      <c r="B1223" s="33">
        <f>SUM(B1221:B1221)</f>
        <v>25861317.490968321</v>
      </c>
      <c r="C1223" s="51">
        <f>SUM(C1221:C1221)</f>
        <v>2155109.79</v>
      </c>
      <c r="D1223" s="51">
        <f>D1222</f>
        <v>172624.29417900002</v>
      </c>
      <c r="E1223" s="51">
        <f>E1222</f>
        <v>0</v>
      </c>
      <c r="F1223" s="51">
        <f t="shared" ref="F1223" si="2059">F1222</f>
        <v>0</v>
      </c>
      <c r="G1223" s="51">
        <f t="shared" ref="G1223" si="2060">G1222</f>
        <v>0</v>
      </c>
      <c r="H1223" s="51">
        <f t="shared" ref="H1223:AB1223" si="2061">H1222</f>
        <v>41809.129926000001</v>
      </c>
      <c r="I1223" s="51">
        <f t="shared" si="2061"/>
        <v>0</v>
      </c>
      <c r="J1223" s="51">
        <f t="shared" si="2061"/>
        <v>0</v>
      </c>
      <c r="K1223" s="51">
        <f t="shared" si="2061"/>
        <v>0</v>
      </c>
      <c r="L1223" s="51">
        <f t="shared" si="2061"/>
        <v>0</v>
      </c>
      <c r="M1223" s="51">
        <f t="shared" si="2061"/>
        <v>279948.76172099996</v>
      </c>
      <c r="N1223" s="51">
        <f t="shared" si="2061"/>
        <v>0</v>
      </c>
      <c r="O1223" s="51">
        <f t="shared" si="2061"/>
        <v>0</v>
      </c>
      <c r="P1223" s="51">
        <f t="shared" si="2061"/>
        <v>0</v>
      </c>
      <c r="Q1223" s="51">
        <f t="shared" si="2061"/>
        <v>298482.70591500006</v>
      </c>
      <c r="R1223" s="51">
        <f t="shared" si="2061"/>
        <v>126720.455652</v>
      </c>
      <c r="S1223" s="51">
        <f t="shared" si="2061"/>
        <v>74351.287755000012</v>
      </c>
      <c r="T1223" s="51">
        <f t="shared" si="2061"/>
        <v>379730.34499800002</v>
      </c>
      <c r="U1223" s="51">
        <f t="shared" si="2061"/>
        <v>0</v>
      </c>
      <c r="V1223" s="51">
        <f t="shared" si="2061"/>
        <v>0</v>
      </c>
      <c r="W1223" s="51">
        <f t="shared" si="2061"/>
        <v>320033.80381499999</v>
      </c>
      <c r="X1223" s="51">
        <f t="shared" si="2061"/>
        <v>448047.32534099999</v>
      </c>
      <c r="Y1223" s="51">
        <f t="shared" si="2061"/>
        <v>13361.680698</v>
      </c>
      <c r="Z1223" s="51">
        <f t="shared" si="2061"/>
        <v>0</v>
      </c>
      <c r="AA1223" s="51">
        <f t="shared" si="2061"/>
        <v>0</v>
      </c>
      <c r="AB1223" s="51">
        <f t="shared" si="2061"/>
        <v>0</v>
      </c>
      <c r="AC1223" s="67"/>
      <c r="AD1223" s="55"/>
    </row>
    <row r="1224" spans="1:30" s="52" customFormat="1">
      <c r="A1224" s="54"/>
      <c r="B1224" s="7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67"/>
      <c r="AD1224" s="55"/>
    </row>
    <row r="1225" spans="1:30" s="52" customFormat="1">
      <c r="A1225" s="54"/>
      <c r="B1225" s="7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67"/>
      <c r="AD1225" s="55"/>
    </row>
    <row r="1226" spans="1:30" s="52" customFormat="1" ht="13.8" thickBot="1">
      <c r="A1226" s="82" t="s">
        <v>522</v>
      </c>
      <c r="B1226" s="127"/>
      <c r="C1226" s="159"/>
      <c r="D1226" s="127"/>
      <c r="E1226" s="127"/>
      <c r="F1226" s="127"/>
      <c r="G1226" s="127"/>
      <c r="H1226" s="127"/>
      <c r="I1226" s="127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67"/>
    </row>
    <row r="1227" spans="1:30" s="52" customFormat="1" ht="13.8" thickBot="1">
      <c r="A1227" s="113" t="s">
        <v>1</v>
      </c>
      <c r="B1227" s="114" t="s">
        <v>2</v>
      </c>
      <c r="C1227" s="160" t="s">
        <v>3</v>
      </c>
      <c r="D1227" s="222" t="s">
        <v>4</v>
      </c>
      <c r="E1227" s="223"/>
      <c r="F1227" s="223"/>
      <c r="G1227" s="223"/>
      <c r="H1227" s="223"/>
      <c r="I1227" s="223"/>
      <c r="J1227" s="223"/>
      <c r="K1227" s="223"/>
      <c r="L1227" s="223"/>
      <c r="M1227" s="223"/>
      <c r="N1227" s="223"/>
      <c r="O1227" s="223"/>
      <c r="P1227" s="223"/>
      <c r="Q1227" s="223"/>
      <c r="R1227" s="223"/>
      <c r="S1227" s="223"/>
      <c r="T1227" s="223"/>
      <c r="U1227" s="223"/>
      <c r="V1227" s="223"/>
      <c r="W1227" s="223"/>
      <c r="X1227" s="223"/>
      <c r="Y1227" s="223"/>
      <c r="Z1227" s="123"/>
      <c r="AA1227" s="123"/>
      <c r="AB1227" s="123"/>
      <c r="AC1227" s="67"/>
    </row>
    <row r="1228" spans="1:30">
      <c r="A1228" s="115" t="s">
        <v>5</v>
      </c>
      <c r="B1228" s="116" t="s">
        <v>6</v>
      </c>
      <c r="C1228" s="161" t="s">
        <v>6</v>
      </c>
      <c r="D1228" s="117"/>
      <c r="E1228" s="118"/>
      <c r="F1228" s="118"/>
      <c r="G1228" s="118"/>
      <c r="H1228" s="118"/>
      <c r="I1228" s="118"/>
      <c r="J1228" s="118"/>
      <c r="K1228" s="118"/>
      <c r="L1228" s="118"/>
      <c r="M1228" s="118"/>
      <c r="N1228" s="118"/>
      <c r="O1228" s="118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9"/>
      <c r="Z1228" s="116" t="s">
        <v>7</v>
      </c>
      <c r="AA1228" s="116"/>
      <c r="AB1228" s="116"/>
      <c r="AC1228" s="67"/>
    </row>
    <row r="1229" spans="1:30">
      <c r="A1229" s="115" t="s">
        <v>8</v>
      </c>
      <c r="B1229" s="116" t="s">
        <v>9</v>
      </c>
      <c r="C1229" s="161" t="s">
        <v>9</v>
      </c>
      <c r="D1229" s="120" t="s">
        <v>10</v>
      </c>
      <c r="E1229" s="116" t="s">
        <v>11</v>
      </c>
      <c r="F1229" s="116" t="s">
        <v>12</v>
      </c>
      <c r="G1229" s="116" t="s">
        <v>13</v>
      </c>
      <c r="H1229" s="116" t="s">
        <v>14</v>
      </c>
      <c r="I1229" s="116" t="s">
        <v>15</v>
      </c>
      <c r="J1229" s="116" t="s">
        <v>16</v>
      </c>
      <c r="K1229" s="116" t="s">
        <v>17</v>
      </c>
      <c r="L1229" s="116" t="s">
        <v>18</v>
      </c>
      <c r="M1229" s="116" t="s">
        <v>19</v>
      </c>
      <c r="N1229" s="116" t="s">
        <v>20</v>
      </c>
      <c r="O1229" s="116" t="s">
        <v>175</v>
      </c>
      <c r="P1229" s="116" t="s">
        <v>21</v>
      </c>
      <c r="Q1229" s="116" t="s">
        <v>22</v>
      </c>
      <c r="R1229" s="116" t="s">
        <v>23</v>
      </c>
      <c r="S1229" s="116" t="s">
        <v>24</v>
      </c>
      <c r="T1229" s="116" t="s">
        <v>25</v>
      </c>
      <c r="U1229" s="116" t="s">
        <v>26</v>
      </c>
      <c r="V1229" s="116" t="s">
        <v>27</v>
      </c>
      <c r="W1229" s="116" t="s">
        <v>28</v>
      </c>
      <c r="X1229" s="116" t="s">
        <v>29</v>
      </c>
      <c r="Y1229" s="116" t="s">
        <v>30</v>
      </c>
      <c r="Z1229" s="116" t="s">
        <v>31</v>
      </c>
      <c r="AA1229" s="116" t="s">
        <v>493</v>
      </c>
      <c r="AB1229" s="116" t="s">
        <v>476</v>
      </c>
      <c r="AC1229" s="67"/>
    </row>
    <row r="1230" spans="1:30">
      <c r="A1230" s="115"/>
      <c r="B1230" s="116"/>
      <c r="C1230" s="161" t="s">
        <v>635</v>
      </c>
      <c r="D1230" s="121"/>
      <c r="E1230" s="122"/>
      <c r="F1230" s="122"/>
      <c r="G1230" s="122"/>
      <c r="H1230" s="122"/>
      <c r="I1230" s="122"/>
      <c r="J1230" s="122"/>
      <c r="K1230" s="122"/>
      <c r="L1230" s="122"/>
      <c r="M1230" s="122"/>
      <c r="N1230" s="122"/>
      <c r="O1230" s="122"/>
      <c r="P1230" s="122"/>
      <c r="Q1230" s="122"/>
      <c r="R1230" s="122"/>
      <c r="S1230" s="122"/>
      <c r="T1230" s="122"/>
      <c r="U1230" s="122"/>
      <c r="V1230" s="122"/>
      <c r="W1230" s="122"/>
      <c r="X1230" s="122"/>
      <c r="Y1230" s="122"/>
      <c r="Z1230" s="122"/>
      <c r="AA1230" s="122"/>
      <c r="AB1230" s="122"/>
      <c r="AC1230" s="67"/>
    </row>
    <row r="1231" spans="1:30">
      <c r="A1231" s="129" t="s">
        <v>518</v>
      </c>
      <c r="B1231" s="59">
        <v>846120</v>
      </c>
      <c r="C1231" s="165">
        <f>ROUND(B1231/12,2)</f>
        <v>70510</v>
      </c>
      <c r="D1231" s="130">
        <v>9.7000000000000003E-3</v>
      </c>
      <c r="E1231" s="130">
        <v>0.16650000000000001</v>
      </c>
      <c r="F1231" s="130">
        <v>4.9399999999999999E-2</v>
      </c>
      <c r="G1231" s="130">
        <v>7.7700000000000005E-2</v>
      </c>
      <c r="H1231" s="130">
        <v>5.1999999999999998E-2</v>
      </c>
      <c r="I1231" s="130"/>
      <c r="J1231" s="130">
        <v>1.8499999999999999E-2</v>
      </c>
      <c r="K1231" s="130">
        <v>2.29E-2</v>
      </c>
      <c r="L1231" s="130">
        <v>1.43E-2</v>
      </c>
      <c r="M1231" s="130">
        <v>1.7500000000000002E-2</v>
      </c>
      <c r="N1231" s="130">
        <v>0.152</v>
      </c>
      <c r="O1231" s="130">
        <v>6.0000000000000001E-3</v>
      </c>
      <c r="P1231" s="130">
        <v>2.0000000000000001E-4</v>
      </c>
      <c r="Q1231" s="130">
        <v>2.1600000000000001E-2</v>
      </c>
      <c r="R1231" s="130">
        <v>1.72E-2</v>
      </c>
      <c r="S1231" s="130">
        <v>3.3E-3</v>
      </c>
      <c r="T1231" s="130">
        <v>4.3200000000000002E-2</v>
      </c>
      <c r="U1231" s="130">
        <v>4.9799999999999997E-2</v>
      </c>
      <c r="V1231" s="130">
        <v>5.8000000000000003E-2</v>
      </c>
      <c r="W1231" s="130">
        <v>4.7399999999999998E-2</v>
      </c>
      <c r="X1231" s="130">
        <v>5.0799999999999998E-2</v>
      </c>
      <c r="Y1231" s="130">
        <v>1.5E-3</v>
      </c>
      <c r="Z1231" s="131">
        <v>5.0000000000000001E-4</v>
      </c>
      <c r="AA1231" s="131"/>
      <c r="AB1231" s="131">
        <v>0.12</v>
      </c>
      <c r="AC1231" s="67"/>
    </row>
    <row r="1232" spans="1:30">
      <c r="A1232" s="90"/>
      <c r="B1232" s="17"/>
      <c r="C1232" s="165"/>
      <c r="D1232" s="30">
        <f t="shared" ref="D1232" si="2062">$C1231*D1231</f>
        <v>683.947</v>
      </c>
      <c r="E1232" s="30">
        <f t="shared" ref="E1232" si="2063">$C1231*E1231</f>
        <v>11739.915000000001</v>
      </c>
      <c r="F1232" s="30">
        <f t="shared" ref="F1232:AB1232" si="2064">$C1231*F1231</f>
        <v>3483.194</v>
      </c>
      <c r="G1232" s="30">
        <f t="shared" si="2064"/>
        <v>5478.6270000000004</v>
      </c>
      <c r="H1232" s="30">
        <f t="shared" si="2064"/>
        <v>3666.52</v>
      </c>
      <c r="I1232" s="30">
        <f t="shared" si="2064"/>
        <v>0</v>
      </c>
      <c r="J1232" s="30">
        <f t="shared" si="2064"/>
        <v>1304.4349999999999</v>
      </c>
      <c r="K1232" s="30">
        <f t="shared" si="2064"/>
        <v>1614.6790000000001</v>
      </c>
      <c r="L1232" s="30">
        <f t="shared" si="2064"/>
        <v>1008.293</v>
      </c>
      <c r="M1232" s="30">
        <f t="shared" si="2064"/>
        <v>1233.9250000000002</v>
      </c>
      <c r="N1232" s="30">
        <f t="shared" si="2064"/>
        <v>10717.52</v>
      </c>
      <c r="O1232" s="30">
        <f t="shared" si="2064"/>
        <v>423.06</v>
      </c>
      <c r="P1232" s="30">
        <f t="shared" si="2064"/>
        <v>14.102</v>
      </c>
      <c r="Q1232" s="30">
        <f t="shared" si="2064"/>
        <v>1523.0160000000001</v>
      </c>
      <c r="R1232" s="30">
        <f t="shared" si="2064"/>
        <v>1212.7719999999999</v>
      </c>
      <c r="S1232" s="30">
        <f t="shared" si="2064"/>
        <v>232.68299999999999</v>
      </c>
      <c r="T1232" s="30">
        <f t="shared" si="2064"/>
        <v>3046.0320000000002</v>
      </c>
      <c r="U1232" s="30">
        <f t="shared" si="2064"/>
        <v>3511.3979999999997</v>
      </c>
      <c r="V1232" s="30">
        <f t="shared" si="2064"/>
        <v>4089.5800000000004</v>
      </c>
      <c r="W1232" s="30">
        <f t="shared" si="2064"/>
        <v>3342.174</v>
      </c>
      <c r="X1232" s="30">
        <f t="shared" si="2064"/>
        <v>3581.9079999999999</v>
      </c>
      <c r="Y1232" s="30">
        <f t="shared" si="2064"/>
        <v>105.765</v>
      </c>
      <c r="Z1232" s="30">
        <f t="shared" si="2064"/>
        <v>35.255000000000003</v>
      </c>
      <c r="AA1232" s="30">
        <f t="shared" si="2064"/>
        <v>0</v>
      </c>
      <c r="AB1232" s="30">
        <f t="shared" si="2064"/>
        <v>8461.1999999999989</v>
      </c>
      <c r="AC1232" s="67"/>
    </row>
    <row r="1233" spans="1:29">
      <c r="A1233" s="129" t="s">
        <v>519</v>
      </c>
      <c r="B1233" s="59">
        <v>736106</v>
      </c>
      <c r="C1233" s="165">
        <f t="shared" ref="C1233:C1237" si="2065">ROUND(B1233/12,2)</f>
        <v>61342.17</v>
      </c>
      <c r="D1233" s="130">
        <v>9.2999999999999992E-3</v>
      </c>
      <c r="E1233" s="130">
        <v>0.26019999999999999</v>
      </c>
      <c r="F1233" s="130">
        <v>4.19E-2</v>
      </c>
      <c r="G1233" s="130">
        <v>5.9499999999999997E-2</v>
      </c>
      <c r="H1233" s="130">
        <v>4.3799999999999999E-2</v>
      </c>
      <c r="I1233" s="130"/>
      <c r="J1233" s="130">
        <v>1.5800000000000002E-2</v>
      </c>
      <c r="K1233" s="130">
        <v>2.3E-2</v>
      </c>
      <c r="L1233" s="130">
        <v>1.26E-2</v>
      </c>
      <c r="M1233" s="130">
        <v>1.5299999999999999E-2</v>
      </c>
      <c r="N1233" s="130">
        <v>0.14699999999999999</v>
      </c>
      <c r="O1233" s="130">
        <v>9.7999999999999997E-3</v>
      </c>
      <c r="P1233" s="130">
        <v>2.0000000000000001E-4</v>
      </c>
      <c r="Q1233" s="130">
        <v>1.9199999999999998E-2</v>
      </c>
      <c r="R1233" s="130">
        <v>1.3899999999999999E-2</v>
      </c>
      <c r="S1233" s="130">
        <v>5.5999999999999999E-3</v>
      </c>
      <c r="T1233" s="130">
        <v>4.19E-2</v>
      </c>
      <c r="U1233" s="130">
        <v>4.3400000000000001E-2</v>
      </c>
      <c r="V1233" s="130">
        <v>5.0500000000000003E-2</v>
      </c>
      <c r="W1233" s="130">
        <v>4.0300000000000002E-2</v>
      </c>
      <c r="X1233" s="130">
        <v>4.48E-2</v>
      </c>
      <c r="Y1233" s="130">
        <v>1.1999999999999999E-3</v>
      </c>
      <c r="Z1233" s="131">
        <v>8.0000000000000004E-4</v>
      </c>
      <c r="AA1233" s="131"/>
      <c r="AB1233" s="131">
        <v>0.1</v>
      </c>
      <c r="AC1233" s="67"/>
    </row>
    <row r="1234" spans="1:29">
      <c r="A1234" s="90"/>
      <c r="B1234" s="17"/>
      <c r="C1234" s="165"/>
      <c r="D1234" s="30">
        <f t="shared" ref="D1234" si="2066">$C1233*D1233</f>
        <v>570.48218099999997</v>
      </c>
      <c r="E1234" s="30">
        <f t="shared" ref="E1234" si="2067">$C1233*E1233</f>
        <v>15961.232633999998</v>
      </c>
      <c r="F1234" s="30">
        <f t="shared" ref="F1234:AB1234" si="2068">$C1233*F1233</f>
        <v>2570.2369229999999</v>
      </c>
      <c r="G1234" s="30">
        <f t="shared" si="2068"/>
        <v>3649.8591149999997</v>
      </c>
      <c r="H1234" s="30">
        <f t="shared" si="2068"/>
        <v>2686.7870459999999</v>
      </c>
      <c r="I1234" s="30">
        <f t="shared" si="2068"/>
        <v>0</v>
      </c>
      <c r="J1234" s="30">
        <f t="shared" si="2068"/>
        <v>969.20628600000009</v>
      </c>
      <c r="K1234" s="30">
        <f t="shared" si="2068"/>
        <v>1410.8699099999999</v>
      </c>
      <c r="L1234" s="30">
        <f t="shared" si="2068"/>
        <v>772.91134199999999</v>
      </c>
      <c r="M1234" s="30">
        <f t="shared" si="2068"/>
        <v>938.53520099999992</v>
      </c>
      <c r="N1234" s="30">
        <f t="shared" si="2068"/>
        <v>9017.2989899999993</v>
      </c>
      <c r="O1234" s="30">
        <f t="shared" si="2068"/>
        <v>601.15326599999992</v>
      </c>
      <c r="P1234" s="30">
        <f t="shared" si="2068"/>
        <v>12.268434000000001</v>
      </c>
      <c r="Q1234" s="30">
        <f t="shared" si="2068"/>
        <v>1177.7696639999999</v>
      </c>
      <c r="R1234" s="30">
        <f t="shared" si="2068"/>
        <v>852.65616299999988</v>
      </c>
      <c r="S1234" s="30">
        <f t="shared" si="2068"/>
        <v>343.51615199999998</v>
      </c>
      <c r="T1234" s="30">
        <f t="shared" si="2068"/>
        <v>2570.2369229999999</v>
      </c>
      <c r="U1234" s="30">
        <f t="shared" si="2068"/>
        <v>2662.2501779999998</v>
      </c>
      <c r="V1234" s="30">
        <f t="shared" si="2068"/>
        <v>3097.7795850000002</v>
      </c>
      <c r="W1234" s="30">
        <f t="shared" si="2068"/>
        <v>2472.0894510000003</v>
      </c>
      <c r="X1234" s="30">
        <f t="shared" si="2068"/>
        <v>2748.1292159999998</v>
      </c>
      <c r="Y1234" s="30">
        <f t="shared" si="2068"/>
        <v>73.610603999999995</v>
      </c>
      <c r="Z1234" s="30">
        <f t="shared" si="2068"/>
        <v>49.073736000000004</v>
      </c>
      <c r="AA1234" s="30">
        <f t="shared" si="2068"/>
        <v>0</v>
      </c>
      <c r="AB1234" s="30">
        <f t="shared" si="2068"/>
        <v>6134.2170000000006</v>
      </c>
      <c r="AC1234" s="67"/>
    </row>
    <row r="1235" spans="1:29">
      <c r="A1235" s="129" t="s">
        <v>520</v>
      </c>
      <c r="B1235" s="59">
        <v>6505</v>
      </c>
      <c r="C1235" s="165">
        <f t="shared" si="2065"/>
        <v>542.08000000000004</v>
      </c>
      <c r="D1235" s="130">
        <v>1E-4</v>
      </c>
      <c r="E1235" s="130">
        <v>0.40279999999999999</v>
      </c>
      <c r="F1235" s="130">
        <v>1.2999999999999999E-3</v>
      </c>
      <c r="G1235" s="130">
        <v>5.0000000000000001E-4</v>
      </c>
      <c r="H1235" s="130">
        <v>8.0000000000000004E-4</v>
      </c>
      <c r="I1235" s="130"/>
      <c r="J1235" s="130">
        <v>2.9999999999999997E-4</v>
      </c>
      <c r="K1235" s="130"/>
      <c r="L1235" s="130"/>
      <c r="M1235" s="130">
        <v>1E-4</v>
      </c>
      <c r="N1235" s="130"/>
      <c r="O1235" s="130"/>
      <c r="P1235" s="130">
        <v>4.0000000000000002E-4</v>
      </c>
      <c r="Q1235" s="130"/>
      <c r="R1235" s="130">
        <v>4.0000000000000002E-4</v>
      </c>
      <c r="S1235" s="130">
        <v>4.0000000000000002E-4</v>
      </c>
      <c r="T1235" s="130"/>
      <c r="U1235" s="130">
        <v>5.9999999999999995E-4</v>
      </c>
      <c r="V1235" s="130"/>
      <c r="W1235" s="130">
        <v>2E-3</v>
      </c>
      <c r="X1235" s="130">
        <v>2.9999999999999997E-4</v>
      </c>
      <c r="Y1235" s="130"/>
      <c r="Z1235" s="131"/>
      <c r="AA1235" s="131"/>
      <c r="AB1235" s="131">
        <v>0.59</v>
      </c>
      <c r="AC1235" s="67"/>
    </row>
    <row r="1236" spans="1:29">
      <c r="A1236" s="90"/>
      <c r="B1236" s="17"/>
      <c r="C1236" s="165"/>
      <c r="D1236" s="30">
        <f t="shared" ref="D1236" si="2069">$C1235*D1235</f>
        <v>5.4208000000000006E-2</v>
      </c>
      <c r="E1236" s="30">
        <f t="shared" ref="E1236" si="2070">$C1235*E1235</f>
        <v>218.34982400000001</v>
      </c>
      <c r="F1236" s="30">
        <f t="shared" ref="F1236:AB1236" si="2071">$C1235*F1235</f>
        <v>0.704704</v>
      </c>
      <c r="G1236" s="30">
        <f t="shared" si="2071"/>
        <v>0.27104</v>
      </c>
      <c r="H1236" s="30">
        <f t="shared" si="2071"/>
        <v>0.43366400000000005</v>
      </c>
      <c r="I1236" s="30">
        <f t="shared" si="2071"/>
        <v>0</v>
      </c>
      <c r="J1236" s="30">
        <f t="shared" si="2071"/>
        <v>0.16262399999999999</v>
      </c>
      <c r="K1236" s="30">
        <f t="shared" si="2071"/>
        <v>0</v>
      </c>
      <c r="L1236" s="30">
        <f t="shared" si="2071"/>
        <v>0</v>
      </c>
      <c r="M1236" s="30">
        <f t="shared" si="2071"/>
        <v>5.4208000000000006E-2</v>
      </c>
      <c r="N1236" s="30">
        <f t="shared" si="2071"/>
        <v>0</v>
      </c>
      <c r="O1236" s="30">
        <f t="shared" si="2071"/>
        <v>0</v>
      </c>
      <c r="P1236" s="30">
        <f t="shared" si="2071"/>
        <v>0.21683200000000002</v>
      </c>
      <c r="Q1236" s="30">
        <f t="shared" si="2071"/>
        <v>0</v>
      </c>
      <c r="R1236" s="30">
        <f t="shared" si="2071"/>
        <v>0.21683200000000002</v>
      </c>
      <c r="S1236" s="30">
        <f t="shared" si="2071"/>
        <v>0.21683200000000002</v>
      </c>
      <c r="T1236" s="30">
        <f t="shared" si="2071"/>
        <v>0</v>
      </c>
      <c r="U1236" s="30">
        <f t="shared" si="2071"/>
        <v>0.32524799999999998</v>
      </c>
      <c r="V1236" s="30">
        <f t="shared" si="2071"/>
        <v>0</v>
      </c>
      <c r="W1236" s="30">
        <f t="shared" si="2071"/>
        <v>1.08416</v>
      </c>
      <c r="X1236" s="30">
        <f t="shared" si="2071"/>
        <v>0.16262399999999999</v>
      </c>
      <c r="Y1236" s="30">
        <f t="shared" si="2071"/>
        <v>0</v>
      </c>
      <c r="Z1236" s="30">
        <f t="shared" si="2071"/>
        <v>0</v>
      </c>
      <c r="AA1236" s="30">
        <f t="shared" si="2071"/>
        <v>0</v>
      </c>
      <c r="AB1236" s="30">
        <f t="shared" si="2071"/>
        <v>319.8272</v>
      </c>
      <c r="AC1236" s="67"/>
    </row>
    <row r="1237" spans="1:29">
      <c r="A1237" s="129" t="s">
        <v>521</v>
      </c>
      <c r="B1237" s="59">
        <v>913279</v>
      </c>
      <c r="C1237" s="165">
        <f t="shared" si="2065"/>
        <v>76106.58</v>
      </c>
      <c r="D1237" s="130">
        <v>2.8E-3</v>
      </c>
      <c r="E1237" s="130">
        <v>4.5100000000000001E-2</v>
      </c>
      <c r="F1237" s="130">
        <v>1.3100000000000001E-2</v>
      </c>
      <c r="G1237" s="130">
        <v>1.9099999999999999E-2</v>
      </c>
      <c r="H1237" s="130">
        <v>1.4E-2</v>
      </c>
      <c r="I1237" s="130"/>
      <c r="J1237" s="130">
        <v>4.8999999999999998E-3</v>
      </c>
      <c r="K1237" s="130">
        <v>6.8999999999999999E-3</v>
      </c>
      <c r="L1237" s="130">
        <v>3.8E-3</v>
      </c>
      <c r="M1237" s="130">
        <v>4.5999999999999999E-3</v>
      </c>
      <c r="N1237" s="130">
        <v>4.3499999999999997E-2</v>
      </c>
      <c r="O1237" s="130">
        <v>2.7000000000000001E-3</v>
      </c>
      <c r="P1237" s="130">
        <v>1E-4</v>
      </c>
      <c r="Q1237" s="130">
        <v>5.7000000000000002E-3</v>
      </c>
      <c r="R1237" s="130">
        <v>4.3E-3</v>
      </c>
      <c r="S1237" s="130">
        <v>1.4E-3</v>
      </c>
      <c r="T1237" s="130">
        <v>1.2500000000000001E-2</v>
      </c>
      <c r="U1237" s="130">
        <v>1.34E-2</v>
      </c>
      <c r="V1237" s="130">
        <v>1.5299999999999999E-2</v>
      </c>
      <c r="W1237" s="130">
        <v>1.23E-2</v>
      </c>
      <c r="X1237" s="130">
        <v>1.41E-2</v>
      </c>
      <c r="Y1237" s="130">
        <v>4.0000000000000002E-4</v>
      </c>
      <c r="Z1237" s="131"/>
      <c r="AA1237" s="131"/>
      <c r="AB1237" s="131">
        <v>0.76</v>
      </c>
      <c r="AC1237" s="67"/>
    </row>
    <row r="1238" spans="1:29">
      <c r="A1238" s="90"/>
      <c r="B1238" s="17"/>
      <c r="C1238" s="165"/>
      <c r="D1238" s="30">
        <f t="shared" ref="D1238" si="2072">$C1237*D1237</f>
        <v>213.09842399999999</v>
      </c>
      <c r="E1238" s="30">
        <f t="shared" ref="E1238" si="2073">$C1237*E1237</f>
        <v>3432.4067580000001</v>
      </c>
      <c r="F1238" s="30">
        <f t="shared" ref="F1238:AB1238" si="2074">$C1237*F1237</f>
        <v>996.99619800000005</v>
      </c>
      <c r="G1238" s="30">
        <f t="shared" si="2074"/>
        <v>1453.6356779999999</v>
      </c>
      <c r="H1238" s="30">
        <f t="shared" si="2074"/>
        <v>1065.4921200000001</v>
      </c>
      <c r="I1238" s="30">
        <f t="shared" si="2074"/>
        <v>0</v>
      </c>
      <c r="J1238" s="30">
        <f t="shared" si="2074"/>
        <v>372.92224199999998</v>
      </c>
      <c r="K1238" s="30">
        <f t="shared" si="2074"/>
        <v>525.135402</v>
      </c>
      <c r="L1238" s="30">
        <f t="shared" si="2074"/>
        <v>289.20500400000003</v>
      </c>
      <c r="M1238" s="30">
        <f t="shared" si="2074"/>
        <v>350.09026799999998</v>
      </c>
      <c r="N1238" s="30">
        <f t="shared" si="2074"/>
        <v>3310.6362300000001</v>
      </c>
      <c r="O1238" s="30">
        <f t="shared" si="2074"/>
        <v>205.48776600000002</v>
      </c>
      <c r="P1238" s="30">
        <f t="shared" si="2074"/>
        <v>7.6106580000000008</v>
      </c>
      <c r="Q1238" s="30">
        <f t="shared" si="2074"/>
        <v>433.80750600000005</v>
      </c>
      <c r="R1238" s="30">
        <f t="shared" si="2074"/>
        <v>327.25829400000003</v>
      </c>
      <c r="S1238" s="30">
        <f t="shared" si="2074"/>
        <v>106.549212</v>
      </c>
      <c r="T1238" s="30">
        <f t="shared" si="2074"/>
        <v>951.33225000000004</v>
      </c>
      <c r="U1238" s="30">
        <f t="shared" si="2074"/>
        <v>1019.8281720000001</v>
      </c>
      <c r="V1238" s="30">
        <f t="shared" si="2074"/>
        <v>1164.430674</v>
      </c>
      <c r="W1238" s="30">
        <f t="shared" si="2074"/>
        <v>936.11093400000004</v>
      </c>
      <c r="X1238" s="30">
        <f t="shared" si="2074"/>
        <v>1073.1027779999999</v>
      </c>
      <c r="Y1238" s="30">
        <f t="shared" si="2074"/>
        <v>30.442632000000003</v>
      </c>
      <c r="Z1238" s="30">
        <f t="shared" si="2074"/>
        <v>0</v>
      </c>
      <c r="AA1238" s="30">
        <f t="shared" si="2074"/>
        <v>0</v>
      </c>
      <c r="AB1238" s="30">
        <f t="shared" si="2074"/>
        <v>57841.000800000002</v>
      </c>
      <c r="AC1238" s="67"/>
    </row>
    <row r="1239" spans="1:29">
      <c r="A1239" s="50" t="s">
        <v>50</v>
      </c>
      <c r="B1239" s="33">
        <f>SUM(B1231:B1237)</f>
        <v>2502010</v>
      </c>
      <c r="C1239" s="51">
        <f>SUM(C1231:C1237)</f>
        <v>208500.82999999996</v>
      </c>
      <c r="D1239" s="126">
        <f>D1232+D1234+D1236+D1238</f>
        <v>1467.581813</v>
      </c>
      <c r="E1239" s="126">
        <f t="shared" ref="E1239" si="2075">E1232+E1234+E1236+E1238</f>
        <v>31351.904216000003</v>
      </c>
      <c r="F1239" s="126">
        <f t="shared" ref="F1239" si="2076">F1232+F1234+F1236+F1238</f>
        <v>7051.1318249999995</v>
      </c>
      <c r="G1239" s="126">
        <f t="shared" ref="G1239:AB1239" si="2077">G1232+G1234+G1236+G1238</f>
        <v>10582.392833</v>
      </c>
      <c r="H1239" s="126">
        <f t="shared" si="2077"/>
        <v>7419.2328299999999</v>
      </c>
      <c r="I1239" s="126">
        <f t="shared" si="2077"/>
        <v>0</v>
      </c>
      <c r="J1239" s="126">
        <f t="shared" si="2077"/>
        <v>2646.7261520000002</v>
      </c>
      <c r="K1239" s="126">
        <f t="shared" si="2077"/>
        <v>3550.6843119999999</v>
      </c>
      <c r="L1239" s="126">
        <f t="shared" si="2077"/>
        <v>2070.4093459999999</v>
      </c>
      <c r="M1239" s="126">
        <f t="shared" si="2077"/>
        <v>2522.6046769999998</v>
      </c>
      <c r="N1239" s="126">
        <f t="shared" si="2077"/>
        <v>23045.45522</v>
      </c>
      <c r="O1239" s="126">
        <f t="shared" si="2077"/>
        <v>1229.7010319999999</v>
      </c>
      <c r="P1239" s="126">
        <f t="shared" si="2077"/>
        <v>34.197924</v>
      </c>
      <c r="Q1239" s="126">
        <f t="shared" si="2077"/>
        <v>3134.5931700000001</v>
      </c>
      <c r="R1239" s="126">
        <f t="shared" si="2077"/>
        <v>2392.9032889999999</v>
      </c>
      <c r="S1239" s="126">
        <f t="shared" si="2077"/>
        <v>682.96519599999988</v>
      </c>
      <c r="T1239" s="126">
        <f t="shared" si="2077"/>
        <v>6567.601173</v>
      </c>
      <c r="U1239" s="126">
        <f t="shared" si="2077"/>
        <v>7193.801598</v>
      </c>
      <c r="V1239" s="126">
        <f t="shared" si="2077"/>
        <v>8351.7902589999994</v>
      </c>
      <c r="W1239" s="126">
        <f t="shared" si="2077"/>
        <v>6751.4585450000013</v>
      </c>
      <c r="X1239" s="126">
        <f t="shared" si="2077"/>
        <v>7403.3026179999997</v>
      </c>
      <c r="Y1239" s="126">
        <f t="shared" si="2077"/>
        <v>209.81823600000001</v>
      </c>
      <c r="Z1239" s="126">
        <f t="shared" si="2077"/>
        <v>84.328736000000006</v>
      </c>
      <c r="AA1239" s="126">
        <f t="shared" si="2077"/>
        <v>0</v>
      </c>
      <c r="AB1239" s="126">
        <f t="shared" si="2077"/>
        <v>72756.244999999995</v>
      </c>
      <c r="AC1239" s="67"/>
    </row>
    <row r="1240" spans="1:29">
      <c r="A1240" s="54"/>
      <c r="B1240" s="7"/>
      <c r="C1240" s="30"/>
      <c r="D1240" s="84"/>
      <c r="E1240" s="84"/>
      <c r="F1240" s="84"/>
      <c r="G1240" s="84"/>
      <c r="H1240" s="84"/>
      <c r="I1240" s="84"/>
      <c r="J1240" s="84"/>
      <c r="K1240" s="84"/>
      <c r="L1240" s="84"/>
      <c r="M1240" s="84"/>
      <c r="N1240" s="84"/>
      <c r="O1240" s="84"/>
      <c r="P1240" s="84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4"/>
      <c r="AB1240" s="84"/>
      <c r="AC1240" s="67"/>
    </row>
    <row r="1241" spans="1:29">
      <c r="A1241" s="54"/>
      <c r="B1241" s="7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C1241" s="67"/>
    </row>
    <row r="1242" spans="1:29" ht="13.8" thickBot="1">
      <c r="A1242" s="82" t="s">
        <v>525</v>
      </c>
      <c r="B1242" s="127"/>
      <c r="C1242" s="159"/>
      <c r="D1242" s="127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67"/>
    </row>
    <row r="1243" spans="1:29" ht="13.8" thickBot="1">
      <c r="A1243" s="113" t="s">
        <v>1</v>
      </c>
      <c r="B1243" s="114" t="s">
        <v>2</v>
      </c>
      <c r="C1243" s="160" t="s">
        <v>3</v>
      </c>
      <c r="D1243" s="222" t="s">
        <v>4</v>
      </c>
      <c r="E1243" s="223"/>
      <c r="F1243" s="223"/>
      <c r="G1243" s="223"/>
      <c r="H1243" s="223"/>
      <c r="I1243" s="223"/>
      <c r="J1243" s="223"/>
      <c r="K1243" s="223"/>
      <c r="L1243" s="223"/>
      <c r="M1243" s="223"/>
      <c r="N1243" s="223"/>
      <c r="O1243" s="223"/>
      <c r="P1243" s="223"/>
      <c r="Q1243" s="223"/>
      <c r="R1243" s="223"/>
      <c r="S1243" s="223"/>
      <c r="T1243" s="223"/>
      <c r="U1243" s="223"/>
      <c r="V1243" s="223"/>
      <c r="W1243" s="223"/>
      <c r="X1243" s="223"/>
      <c r="Y1243" s="223"/>
      <c r="Z1243" s="123"/>
      <c r="AA1243" s="123"/>
      <c r="AB1243" s="123"/>
      <c r="AC1243" s="67"/>
    </row>
    <row r="1244" spans="1:29">
      <c r="A1244" s="115" t="s">
        <v>5</v>
      </c>
      <c r="B1244" s="116" t="s">
        <v>6</v>
      </c>
      <c r="C1244" s="161" t="s">
        <v>6</v>
      </c>
      <c r="D1244" s="117"/>
      <c r="E1244" s="118"/>
      <c r="F1244" s="118"/>
      <c r="G1244" s="118"/>
      <c r="H1244" s="118"/>
      <c r="I1244" s="118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9"/>
      <c r="Z1244" s="116" t="s">
        <v>7</v>
      </c>
      <c r="AA1244" s="116"/>
      <c r="AB1244" s="116"/>
      <c r="AC1244" s="67"/>
    </row>
    <row r="1245" spans="1:29">
      <c r="A1245" s="115" t="s">
        <v>8</v>
      </c>
      <c r="B1245" s="116" t="s">
        <v>9</v>
      </c>
      <c r="C1245" s="161" t="s">
        <v>9</v>
      </c>
      <c r="D1245" s="120" t="s">
        <v>10</v>
      </c>
      <c r="E1245" s="116" t="s">
        <v>11</v>
      </c>
      <c r="F1245" s="116" t="s">
        <v>12</v>
      </c>
      <c r="G1245" s="116" t="s">
        <v>13</v>
      </c>
      <c r="H1245" s="116" t="s">
        <v>14</v>
      </c>
      <c r="I1245" s="116" t="s">
        <v>15</v>
      </c>
      <c r="J1245" s="116" t="s">
        <v>16</v>
      </c>
      <c r="K1245" s="116" t="s">
        <v>17</v>
      </c>
      <c r="L1245" s="116" t="s">
        <v>18</v>
      </c>
      <c r="M1245" s="116" t="s">
        <v>19</v>
      </c>
      <c r="N1245" s="116" t="s">
        <v>20</v>
      </c>
      <c r="O1245" s="116" t="s">
        <v>175</v>
      </c>
      <c r="P1245" s="116" t="s">
        <v>21</v>
      </c>
      <c r="Q1245" s="116" t="s">
        <v>22</v>
      </c>
      <c r="R1245" s="116" t="s">
        <v>23</v>
      </c>
      <c r="S1245" s="116" t="s">
        <v>24</v>
      </c>
      <c r="T1245" s="116" t="s">
        <v>25</v>
      </c>
      <c r="U1245" s="116" t="s">
        <v>26</v>
      </c>
      <c r="V1245" s="116" t="s">
        <v>27</v>
      </c>
      <c r="W1245" s="116" t="s">
        <v>28</v>
      </c>
      <c r="X1245" s="116" t="s">
        <v>29</v>
      </c>
      <c r="Y1245" s="116" t="s">
        <v>30</v>
      </c>
      <c r="Z1245" s="116" t="s">
        <v>31</v>
      </c>
      <c r="AA1245" s="116" t="s">
        <v>493</v>
      </c>
      <c r="AB1245" s="116" t="s">
        <v>476</v>
      </c>
      <c r="AC1245" s="67"/>
    </row>
    <row r="1246" spans="1:29">
      <c r="A1246" s="115"/>
      <c r="B1246" s="116"/>
      <c r="C1246" s="161" t="s">
        <v>635</v>
      </c>
      <c r="D1246" s="121"/>
      <c r="E1246" s="122"/>
      <c r="F1246" s="122"/>
      <c r="G1246" s="122"/>
      <c r="H1246" s="122"/>
      <c r="I1246" s="122"/>
      <c r="J1246" s="122"/>
      <c r="K1246" s="122"/>
      <c r="L1246" s="122"/>
      <c r="M1246" s="122"/>
      <c r="N1246" s="122"/>
      <c r="O1246" s="122"/>
      <c r="P1246" s="122"/>
      <c r="Q1246" s="122"/>
      <c r="R1246" s="122"/>
      <c r="S1246" s="122"/>
      <c r="T1246" s="122"/>
      <c r="U1246" s="122"/>
      <c r="V1246" s="122"/>
      <c r="W1246" s="122"/>
      <c r="X1246" s="122"/>
      <c r="Y1246" s="122"/>
      <c r="Z1246" s="122"/>
      <c r="AA1246" s="122"/>
      <c r="AB1246" s="122"/>
      <c r="AC1246" s="67"/>
    </row>
    <row r="1247" spans="1:29">
      <c r="A1247" s="135" t="s">
        <v>524</v>
      </c>
      <c r="B1247" s="29">
        <v>5440021.2986747334</v>
      </c>
      <c r="C1247" s="165">
        <f>ROUND(B1247/12,2)</f>
        <v>453335.11</v>
      </c>
      <c r="D1247" s="20"/>
      <c r="E1247" s="42"/>
      <c r="F1247" s="5"/>
      <c r="G1247" s="19">
        <v>9.9299999999999999E-2</v>
      </c>
      <c r="H1247" s="20"/>
      <c r="I1247" s="20"/>
      <c r="J1247" s="20">
        <v>0.90069999999999995</v>
      </c>
      <c r="K1247" s="20"/>
      <c r="L1247" s="5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67"/>
    </row>
    <row r="1248" spans="1:29">
      <c r="A1248" s="90"/>
      <c r="B1248" s="17"/>
      <c r="C1248" s="30"/>
      <c r="D1248" s="30">
        <f t="shared" ref="D1248" si="2078">$C1247*D1247</f>
        <v>0</v>
      </c>
      <c r="E1248" s="30">
        <f t="shared" ref="E1248" si="2079">$C1247*E1247</f>
        <v>0</v>
      </c>
      <c r="F1248" s="30">
        <f t="shared" ref="F1248:AB1248" si="2080">$C1247*F1247</f>
        <v>0</v>
      </c>
      <c r="G1248" s="30">
        <f t="shared" si="2080"/>
        <v>45016.176422999997</v>
      </c>
      <c r="H1248" s="30">
        <f t="shared" si="2080"/>
        <v>0</v>
      </c>
      <c r="I1248" s="30">
        <f t="shared" si="2080"/>
        <v>0</v>
      </c>
      <c r="J1248" s="30">
        <f t="shared" si="2080"/>
        <v>408318.93357699999</v>
      </c>
      <c r="K1248" s="30">
        <f t="shared" si="2080"/>
        <v>0</v>
      </c>
      <c r="L1248" s="30">
        <f t="shared" si="2080"/>
        <v>0</v>
      </c>
      <c r="M1248" s="30">
        <f t="shared" si="2080"/>
        <v>0</v>
      </c>
      <c r="N1248" s="30">
        <f t="shared" si="2080"/>
        <v>0</v>
      </c>
      <c r="O1248" s="30">
        <f t="shared" si="2080"/>
        <v>0</v>
      </c>
      <c r="P1248" s="30">
        <f t="shared" si="2080"/>
        <v>0</v>
      </c>
      <c r="Q1248" s="30">
        <f t="shared" si="2080"/>
        <v>0</v>
      </c>
      <c r="R1248" s="30">
        <f t="shared" si="2080"/>
        <v>0</v>
      </c>
      <c r="S1248" s="30">
        <f t="shared" si="2080"/>
        <v>0</v>
      </c>
      <c r="T1248" s="30">
        <f t="shared" si="2080"/>
        <v>0</v>
      </c>
      <c r="U1248" s="30">
        <f t="shared" si="2080"/>
        <v>0</v>
      </c>
      <c r="V1248" s="30">
        <f t="shared" si="2080"/>
        <v>0</v>
      </c>
      <c r="W1248" s="30">
        <f t="shared" si="2080"/>
        <v>0</v>
      </c>
      <c r="X1248" s="30">
        <f t="shared" si="2080"/>
        <v>0</v>
      </c>
      <c r="Y1248" s="30">
        <f t="shared" si="2080"/>
        <v>0</v>
      </c>
      <c r="Z1248" s="30">
        <f t="shared" si="2080"/>
        <v>0</v>
      </c>
      <c r="AA1248" s="30">
        <f t="shared" si="2080"/>
        <v>0</v>
      </c>
      <c r="AB1248" s="30">
        <f t="shared" si="2080"/>
        <v>0</v>
      </c>
      <c r="AC1248" s="67"/>
    </row>
    <row r="1249" spans="1:29">
      <c r="A1249" s="50" t="s">
        <v>50</v>
      </c>
      <c r="B1249" s="33">
        <f>SUM(B1247:B1247)</f>
        <v>5440021.2986747334</v>
      </c>
      <c r="C1249" s="51">
        <f>SUM(C1247:C1247)</f>
        <v>453335.11</v>
      </c>
      <c r="D1249" s="51">
        <f>D1248</f>
        <v>0</v>
      </c>
      <c r="E1249" s="51">
        <f>E1248</f>
        <v>0</v>
      </c>
      <c r="F1249" s="51">
        <f t="shared" ref="F1249" si="2081">F1248</f>
        <v>0</v>
      </c>
      <c r="G1249" s="51">
        <f t="shared" ref="G1249" si="2082">G1248</f>
        <v>45016.176422999997</v>
      </c>
      <c r="H1249" s="51">
        <f t="shared" ref="H1249:AB1249" si="2083">H1248</f>
        <v>0</v>
      </c>
      <c r="I1249" s="51">
        <f t="shared" si="2083"/>
        <v>0</v>
      </c>
      <c r="J1249" s="51">
        <f t="shared" si="2083"/>
        <v>408318.93357699999</v>
      </c>
      <c r="K1249" s="51">
        <f t="shared" si="2083"/>
        <v>0</v>
      </c>
      <c r="L1249" s="51">
        <f t="shared" si="2083"/>
        <v>0</v>
      </c>
      <c r="M1249" s="51">
        <f t="shared" si="2083"/>
        <v>0</v>
      </c>
      <c r="N1249" s="51">
        <f t="shared" si="2083"/>
        <v>0</v>
      </c>
      <c r="O1249" s="51">
        <f t="shared" si="2083"/>
        <v>0</v>
      </c>
      <c r="P1249" s="51">
        <f t="shared" si="2083"/>
        <v>0</v>
      </c>
      <c r="Q1249" s="51">
        <f t="shared" si="2083"/>
        <v>0</v>
      </c>
      <c r="R1249" s="51">
        <f t="shared" si="2083"/>
        <v>0</v>
      </c>
      <c r="S1249" s="51">
        <f t="shared" si="2083"/>
        <v>0</v>
      </c>
      <c r="T1249" s="51">
        <f t="shared" si="2083"/>
        <v>0</v>
      </c>
      <c r="U1249" s="51">
        <f t="shared" si="2083"/>
        <v>0</v>
      </c>
      <c r="V1249" s="51">
        <f t="shared" si="2083"/>
        <v>0</v>
      </c>
      <c r="W1249" s="51">
        <f t="shared" si="2083"/>
        <v>0</v>
      </c>
      <c r="X1249" s="51">
        <f t="shared" si="2083"/>
        <v>0</v>
      </c>
      <c r="Y1249" s="51">
        <f t="shared" si="2083"/>
        <v>0</v>
      </c>
      <c r="Z1249" s="51">
        <f t="shared" si="2083"/>
        <v>0</v>
      </c>
      <c r="AA1249" s="51">
        <f t="shared" si="2083"/>
        <v>0</v>
      </c>
      <c r="AB1249" s="51">
        <f t="shared" si="2083"/>
        <v>0</v>
      </c>
      <c r="AC1249" s="67"/>
    </row>
    <row r="1250" spans="1:29">
      <c r="A1250" s="54"/>
      <c r="B1250" s="7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67"/>
    </row>
    <row r="1251" spans="1:29">
      <c r="A1251" s="54"/>
      <c r="B1251" s="7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67"/>
    </row>
    <row r="1252" spans="1:29" ht="13.8" thickBot="1">
      <c r="A1252" s="184" t="s">
        <v>573</v>
      </c>
      <c r="B1252" s="185"/>
      <c r="C1252" s="186"/>
      <c r="D1252" s="185"/>
      <c r="E1252" s="185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67"/>
    </row>
    <row r="1253" spans="1:29" ht="13.8" thickBot="1">
      <c r="A1253" s="113" t="s">
        <v>1</v>
      </c>
      <c r="B1253" s="114" t="s">
        <v>2</v>
      </c>
      <c r="C1253" s="160" t="s">
        <v>3</v>
      </c>
      <c r="D1253" s="222" t="s">
        <v>4</v>
      </c>
      <c r="E1253" s="223"/>
      <c r="F1253" s="223"/>
      <c r="G1253" s="223"/>
      <c r="H1253" s="223"/>
      <c r="I1253" s="223"/>
      <c r="J1253" s="223"/>
      <c r="K1253" s="223"/>
      <c r="L1253" s="223"/>
      <c r="M1253" s="223"/>
      <c r="N1253" s="223"/>
      <c r="O1253" s="223"/>
      <c r="P1253" s="223"/>
      <c r="Q1253" s="223"/>
      <c r="R1253" s="223"/>
      <c r="S1253" s="223"/>
      <c r="T1253" s="223"/>
      <c r="U1253" s="223"/>
      <c r="V1253" s="223"/>
      <c r="W1253" s="223"/>
      <c r="X1253" s="223"/>
      <c r="Y1253" s="223"/>
      <c r="Z1253" s="123"/>
      <c r="AA1253" s="123"/>
      <c r="AB1253" s="123"/>
      <c r="AC1253" s="67"/>
    </row>
    <row r="1254" spans="1:29">
      <c r="A1254" s="115" t="s">
        <v>5</v>
      </c>
      <c r="B1254" s="116" t="s">
        <v>6</v>
      </c>
      <c r="C1254" s="161" t="s">
        <v>6</v>
      </c>
      <c r="D1254" s="117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9"/>
      <c r="Z1254" s="116" t="s">
        <v>7</v>
      </c>
      <c r="AA1254" s="116"/>
      <c r="AB1254" s="116"/>
      <c r="AC1254" s="67"/>
    </row>
    <row r="1255" spans="1:29">
      <c r="A1255" s="115" t="s">
        <v>8</v>
      </c>
      <c r="B1255" s="116" t="s">
        <v>9</v>
      </c>
      <c r="C1255" s="161" t="s">
        <v>9</v>
      </c>
      <c r="D1255" s="120" t="s">
        <v>10</v>
      </c>
      <c r="E1255" s="116" t="s">
        <v>11</v>
      </c>
      <c r="F1255" s="116" t="s">
        <v>12</v>
      </c>
      <c r="G1255" s="116" t="s">
        <v>13</v>
      </c>
      <c r="H1255" s="116" t="s">
        <v>14</v>
      </c>
      <c r="I1255" s="116" t="s">
        <v>15</v>
      </c>
      <c r="J1255" s="116" t="s">
        <v>16</v>
      </c>
      <c r="K1255" s="116" t="s">
        <v>17</v>
      </c>
      <c r="L1255" s="116" t="s">
        <v>18</v>
      </c>
      <c r="M1255" s="116" t="s">
        <v>19</v>
      </c>
      <c r="N1255" s="116" t="s">
        <v>20</v>
      </c>
      <c r="O1255" s="116" t="s">
        <v>175</v>
      </c>
      <c r="P1255" s="116" t="s">
        <v>21</v>
      </c>
      <c r="Q1255" s="116" t="s">
        <v>22</v>
      </c>
      <c r="R1255" s="116" t="s">
        <v>23</v>
      </c>
      <c r="S1255" s="116" t="s">
        <v>24</v>
      </c>
      <c r="T1255" s="116" t="s">
        <v>25</v>
      </c>
      <c r="U1255" s="116" t="s">
        <v>26</v>
      </c>
      <c r="V1255" s="116" t="s">
        <v>27</v>
      </c>
      <c r="W1255" s="116" t="s">
        <v>28</v>
      </c>
      <c r="X1255" s="116" t="s">
        <v>29</v>
      </c>
      <c r="Y1255" s="116" t="s">
        <v>30</v>
      </c>
      <c r="Z1255" s="116" t="s">
        <v>31</v>
      </c>
      <c r="AA1255" s="116" t="s">
        <v>493</v>
      </c>
      <c r="AB1255" s="116" t="s">
        <v>476</v>
      </c>
      <c r="AC1255" s="67"/>
    </row>
    <row r="1256" spans="1:29">
      <c r="A1256" s="115"/>
      <c r="B1256" s="116"/>
      <c r="C1256" s="161" t="s">
        <v>635</v>
      </c>
      <c r="D1256" s="121"/>
      <c r="E1256" s="122"/>
      <c r="F1256" s="122"/>
      <c r="G1256" s="122"/>
      <c r="H1256" s="122"/>
      <c r="I1256" s="122"/>
      <c r="J1256" s="122"/>
      <c r="K1256" s="122"/>
      <c r="L1256" s="122"/>
      <c r="M1256" s="122"/>
      <c r="N1256" s="122"/>
      <c r="O1256" s="122"/>
      <c r="P1256" s="122"/>
      <c r="Q1256" s="122"/>
      <c r="R1256" s="122"/>
      <c r="S1256" s="122"/>
      <c r="T1256" s="122"/>
      <c r="U1256" s="122"/>
      <c r="V1256" s="122"/>
      <c r="W1256" s="122"/>
      <c r="X1256" s="122"/>
      <c r="Y1256" s="122"/>
      <c r="Z1256" s="122"/>
      <c r="AA1256" s="122"/>
      <c r="AB1256" s="122"/>
      <c r="AC1256" s="67"/>
    </row>
    <row r="1257" spans="1:29">
      <c r="A1257" s="129" t="s">
        <v>574</v>
      </c>
      <c r="B1257" s="59">
        <v>44738.5</v>
      </c>
      <c r="C1257" s="165">
        <f>ROUND(B1257/12,2)</f>
        <v>3728.21</v>
      </c>
      <c r="D1257" s="38">
        <v>1.6500000000000001E-2</v>
      </c>
      <c r="E1257" s="38">
        <v>0.1368</v>
      </c>
      <c r="F1257" s="38">
        <v>5.7599999999999998E-2</v>
      </c>
      <c r="G1257" s="38">
        <v>8.0399999999999999E-2</v>
      </c>
      <c r="H1257" s="38">
        <v>4.1099999999999998E-2</v>
      </c>
      <c r="I1257" s="38">
        <v>0.13389999999999999</v>
      </c>
      <c r="J1257" s="38">
        <v>2.12E-2</v>
      </c>
      <c r="K1257" s="38">
        <v>3.2500000000000001E-2</v>
      </c>
      <c r="L1257" s="38">
        <v>1.7100000000000001E-2</v>
      </c>
      <c r="M1257" s="38">
        <v>2.5999999999999999E-2</v>
      </c>
      <c r="N1257" s="38">
        <v>0.13320000000000001</v>
      </c>
      <c r="O1257" s="38">
        <v>1.89E-2</v>
      </c>
      <c r="P1257" s="38">
        <v>0</v>
      </c>
      <c r="Q1257" s="38">
        <v>3.8600000000000002E-2</v>
      </c>
      <c r="R1257" s="38">
        <v>1.9E-2</v>
      </c>
      <c r="S1257" s="38">
        <v>4.1999999999999997E-3</v>
      </c>
      <c r="T1257" s="38">
        <v>5.3999999999999999E-2</v>
      </c>
      <c r="U1257" s="38">
        <v>1.78E-2</v>
      </c>
      <c r="V1257" s="38">
        <v>3.6700000000000003E-2</v>
      </c>
      <c r="W1257" s="38">
        <v>4.7199999999999999E-2</v>
      </c>
      <c r="X1257" s="38">
        <v>6.3899999999999998E-2</v>
      </c>
      <c r="Y1257" s="38">
        <v>2.5999999999999999E-3</v>
      </c>
      <c r="Z1257" s="5">
        <v>0</v>
      </c>
      <c r="AA1257" s="5">
        <v>8.0000000000000004E-4</v>
      </c>
      <c r="AB1257" s="5">
        <v>0</v>
      </c>
      <c r="AC1257" s="67"/>
    </row>
    <row r="1258" spans="1:29">
      <c r="A1258" s="90"/>
      <c r="B1258" s="17"/>
      <c r="C1258" s="165"/>
      <c r="D1258" s="30">
        <f>$C1257*D1257</f>
        <v>61.515465000000006</v>
      </c>
      <c r="E1258" s="30">
        <f t="shared" ref="E1258" si="2084">$C1257*E1257</f>
        <v>510.01912800000002</v>
      </c>
      <c r="F1258" s="30">
        <f t="shared" ref="F1258" si="2085">$C1257*F1257</f>
        <v>214.74489599999998</v>
      </c>
      <c r="G1258" s="30">
        <f t="shared" ref="G1258:AB1258" si="2086">$C1257*G1257</f>
        <v>299.74808400000001</v>
      </c>
      <c r="H1258" s="30">
        <f t="shared" si="2086"/>
        <v>153.22943100000001</v>
      </c>
      <c r="I1258" s="30">
        <f t="shared" si="2086"/>
        <v>499.20731899999998</v>
      </c>
      <c r="J1258" s="30">
        <f t="shared" si="2086"/>
        <v>79.038052000000008</v>
      </c>
      <c r="K1258" s="30">
        <f t="shared" si="2086"/>
        <v>121.166825</v>
      </c>
      <c r="L1258" s="30">
        <f t="shared" si="2086"/>
        <v>63.752391000000003</v>
      </c>
      <c r="M1258" s="30">
        <f t="shared" si="2086"/>
        <v>96.933459999999997</v>
      </c>
      <c r="N1258" s="30">
        <f t="shared" si="2086"/>
        <v>496.59757200000007</v>
      </c>
      <c r="O1258" s="30">
        <f t="shared" si="2086"/>
        <v>70.463169000000008</v>
      </c>
      <c r="P1258" s="30">
        <f t="shared" si="2086"/>
        <v>0</v>
      </c>
      <c r="Q1258" s="30">
        <f t="shared" si="2086"/>
        <v>143.908906</v>
      </c>
      <c r="R1258" s="30">
        <f t="shared" si="2086"/>
        <v>70.835989999999995</v>
      </c>
      <c r="S1258" s="30">
        <f t="shared" si="2086"/>
        <v>15.658481999999999</v>
      </c>
      <c r="T1258" s="30">
        <f t="shared" si="2086"/>
        <v>201.32334</v>
      </c>
      <c r="U1258" s="30">
        <f t="shared" si="2086"/>
        <v>66.362138000000002</v>
      </c>
      <c r="V1258" s="30">
        <f t="shared" si="2086"/>
        <v>136.82530700000001</v>
      </c>
      <c r="W1258" s="30">
        <f t="shared" si="2086"/>
        <v>175.97151199999999</v>
      </c>
      <c r="X1258" s="30">
        <f t="shared" si="2086"/>
        <v>238.232619</v>
      </c>
      <c r="Y1258" s="30">
        <f t="shared" si="2086"/>
        <v>9.693346</v>
      </c>
      <c r="Z1258" s="30">
        <f t="shared" si="2086"/>
        <v>0</v>
      </c>
      <c r="AA1258" s="30">
        <f t="shared" si="2086"/>
        <v>2.9825680000000001</v>
      </c>
      <c r="AB1258" s="30">
        <f t="shared" si="2086"/>
        <v>0</v>
      </c>
      <c r="AC1258" s="67"/>
    </row>
    <row r="1259" spans="1:29">
      <c r="A1259" s="129" t="s">
        <v>587</v>
      </c>
      <c r="B1259" s="59">
        <v>44738.5</v>
      </c>
      <c r="C1259" s="165">
        <f>ROUND(B1259/12,2)</f>
        <v>3728.21</v>
      </c>
      <c r="D1259" s="130"/>
      <c r="E1259" s="130"/>
      <c r="F1259" s="130">
        <v>1</v>
      </c>
      <c r="G1259" s="130"/>
      <c r="H1259" s="130"/>
      <c r="I1259" s="130"/>
      <c r="J1259" s="130"/>
      <c r="K1259" s="130"/>
      <c r="L1259" s="130"/>
      <c r="M1259" s="130"/>
      <c r="N1259" s="130"/>
      <c r="O1259" s="130"/>
      <c r="P1259" s="130"/>
      <c r="Q1259" s="130"/>
      <c r="R1259" s="130"/>
      <c r="S1259" s="130"/>
      <c r="T1259" s="130"/>
      <c r="U1259" s="130"/>
      <c r="V1259" s="130"/>
      <c r="W1259" s="130"/>
      <c r="X1259" s="130"/>
      <c r="Y1259" s="130"/>
      <c r="Z1259" s="131"/>
      <c r="AA1259" s="131"/>
      <c r="AB1259" s="131"/>
      <c r="AC1259" s="67"/>
    </row>
    <row r="1260" spans="1:29">
      <c r="A1260" s="90"/>
      <c r="B1260" s="17"/>
      <c r="C1260" s="165"/>
      <c r="D1260" s="30">
        <f t="shared" ref="D1260" si="2087">$C1259*D1259</f>
        <v>0</v>
      </c>
      <c r="E1260" s="30">
        <f t="shared" ref="E1260" si="2088">$C1259*E1259</f>
        <v>0</v>
      </c>
      <c r="F1260" s="30">
        <f t="shared" ref="F1260:AB1260" si="2089">$C1259*F1259</f>
        <v>3728.21</v>
      </c>
      <c r="G1260" s="30">
        <f t="shared" si="2089"/>
        <v>0</v>
      </c>
      <c r="H1260" s="30">
        <f t="shared" si="2089"/>
        <v>0</v>
      </c>
      <c r="I1260" s="30">
        <f t="shared" si="2089"/>
        <v>0</v>
      </c>
      <c r="J1260" s="30">
        <f t="shared" si="2089"/>
        <v>0</v>
      </c>
      <c r="K1260" s="30">
        <f t="shared" si="2089"/>
        <v>0</v>
      </c>
      <c r="L1260" s="30">
        <f t="shared" si="2089"/>
        <v>0</v>
      </c>
      <c r="M1260" s="30">
        <f t="shared" si="2089"/>
        <v>0</v>
      </c>
      <c r="N1260" s="30">
        <f t="shared" si="2089"/>
        <v>0</v>
      </c>
      <c r="O1260" s="30">
        <f t="shared" si="2089"/>
        <v>0</v>
      </c>
      <c r="P1260" s="30">
        <f t="shared" si="2089"/>
        <v>0</v>
      </c>
      <c r="Q1260" s="30">
        <f t="shared" si="2089"/>
        <v>0</v>
      </c>
      <c r="R1260" s="30">
        <f t="shared" si="2089"/>
        <v>0</v>
      </c>
      <c r="S1260" s="30">
        <f t="shared" si="2089"/>
        <v>0</v>
      </c>
      <c r="T1260" s="30">
        <f t="shared" si="2089"/>
        <v>0</v>
      </c>
      <c r="U1260" s="30">
        <f t="shared" si="2089"/>
        <v>0</v>
      </c>
      <c r="V1260" s="30">
        <f t="shared" si="2089"/>
        <v>0</v>
      </c>
      <c r="W1260" s="30">
        <f t="shared" si="2089"/>
        <v>0</v>
      </c>
      <c r="X1260" s="30">
        <f t="shared" si="2089"/>
        <v>0</v>
      </c>
      <c r="Y1260" s="30">
        <f t="shared" si="2089"/>
        <v>0</v>
      </c>
      <c r="Z1260" s="30">
        <f t="shared" si="2089"/>
        <v>0</v>
      </c>
      <c r="AA1260" s="30">
        <f t="shared" si="2089"/>
        <v>0</v>
      </c>
      <c r="AB1260" s="30">
        <f t="shared" si="2089"/>
        <v>0</v>
      </c>
      <c r="AC1260" s="67"/>
    </row>
    <row r="1261" spans="1:29">
      <c r="A1261" s="129" t="s">
        <v>575</v>
      </c>
      <c r="B1261" s="59">
        <v>310274</v>
      </c>
      <c r="C1261" s="165">
        <f>ROUND(B1261/12,2)</f>
        <v>25856.17</v>
      </c>
      <c r="D1261" s="130"/>
      <c r="E1261" s="130">
        <v>1</v>
      </c>
      <c r="F1261" s="130"/>
      <c r="G1261" s="130"/>
      <c r="H1261" s="130"/>
      <c r="I1261" s="130"/>
      <c r="J1261" s="130"/>
      <c r="K1261" s="130"/>
      <c r="L1261" s="130"/>
      <c r="M1261" s="130"/>
      <c r="N1261" s="130"/>
      <c r="O1261" s="130"/>
      <c r="P1261" s="130"/>
      <c r="Q1261" s="130"/>
      <c r="R1261" s="130"/>
      <c r="S1261" s="130"/>
      <c r="T1261" s="130"/>
      <c r="U1261" s="130"/>
      <c r="V1261" s="130"/>
      <c r="W1261" s="130"/>
      <c r="X1261" s="130"/>
      <c r="Y1261" s="130"/>
      <c r="Z1261" s="131"/>
      <c r="AA1261" s="131"/>
      <c r="AB1261" s="131"/>
      <c r="AC1261" s="67"/>
    </row>
    <row r="1262" spans="1:29">
      <c r="A1262" s="90"/>
      <c r="B1262" s="17"/>
      <c r="C1262" s="165"/>
      <c r="D1262" s="30">
        <f t="shared" ref="D1262" si="2090">$C1261*D1261</f>
        <v>0</v>
      </c>
      <c r="E1262" s="30">
        <f t="shared" ref="E1262" si="2091">$C1261*E1261</f>
        <v>25856.17</v>
      </c>
      <c r="F1262" s="30">
        <f t="shared" ref="F1262:AB1262" si="2092">$C1261*F1261</f>
        <v>0</v>
      </c>
      <c r="G1262" s="30">
        <f t="shared" si="2092"/>
        <v>0</v>
      </c>
      <c r="H1262" s="30">
        <f t="shared" si="2092"/>
        <v>0</v>
      </c>
      <c r="I1262" s="30">
        <f t="shared" si="2092"/>
        <v>0</v>
      </c>
      <c r="J1262" s="30">
        <f t="shared" si="2092"/>
        <v>0</v>
      </c>
      <c r="K1262" s="30">
        <f t="shared" si="2092"/>
        <v>0</v>
      </c>
      <c r="L1262" s="30">
        <f t="shared" si="2092"/>
        <v>0</v>
      </c>
      <c r="M1262" s="30">
        <f t="shared" si="2092"/>
        <v>0</v>
      </c>
      <c r="N1262" s="30">
        <f t="shared" si="2092"/>
        <v>0</v>
      </c>
      <c r="O1262" s="30">
        <f t="shared" si="2092"/>
        <v>0</v>
      </c>
      <c r="P1262" s="30">
        <f t="shared" si="2092"/>
        <v>0</v>
      </c>
      <c r="Q1262" s="30">
        <f t="shared" si="2092"/>
        <v>0</v>
      </c>
      <c r="R1262" s="30">
        <f t="shared" si="2092"/>
        <v>0</v>
      </c>
      <c r="S1262" s="30">
        <f t="shared" si="2092"/>
        <v>0</v>
      </c>
      <c r="T1262" s="30">
        <f t="shared" si="2092"/>
        <v>0</v>
      </c>
      <c r="U1262" s="30">
        <f t="shared" si="2092"/>
        <v>0</v>
      </c>
      <c r="V1262" s="30">
        <f t="shared" si="2092"/>
        <v>0</v>
      </c>
      <c r="W1262" s="30">
        <f t="shared" si="2092"/>
        <v>0</v>
      </c>
      <c r="X1262" s="30">
        <f t="shared" si="2092"/>
        <v>0</v>
      </c>
      <c r="Y1262" s="30">
        <f t="shared" si="2092"/>
        <v>0</v>
      </c>
      <c r="Z1262" s="30">
        <f t="shared" si="2092"/>
        <v>0</v>
      </c>
      <c r="AA1262" s="30">
        <f t="shared" si="2092"/>
        <v>0</v>
      </c>
      <c r="AB1262" s="30">
        <f t="shared" si="2092"/>
        <v>0</v>
      </c>
      <c r="AC1262" s="67"/>
    </row>
    <row r="1263" spans="1:29">
      <c r="A1263" s="129" t="s">
        <v>576</v>
      </c>
      <c r="B1263" s="59">
        <v>474593</v>
      </c>
      <c r="C1263" s="165">
        <f>ROUND(B1263/12,2)</f>
        <v>39549.42</v>
      </c>
      <c r="D1263" s="130"/>
      <c r="E1263" s="130"/>
      <c r="F1263" s="130"/>
      <c r="G1263" s="130"/>
      <c r="H1263" s="130">
        <v>0.1666</v>
      </c>
      <c r="I1263" s="130"/>
      <c r="J1263" s="130"/>
      <c r="K1263" s="130"/>
      <c r="L1263" s="130"/>
      <c r="M1263" s="130"/>
      <c r="N1263" s="130">
        <v>0.33660000000000001</v>
      </c>
      <c r="O1263" s="130"/>
      <c r="P1263" s="130"/>
      <c r="Q1263" s="130"/>
      <c r="R1263" s="130"/>
      <c r="S1263" s="130"/>
      <c r="T1263" s="130"/>
      <c r="U1263" s="130"/>
      <c r="V1263" s="130">
        <v>0.49680000000000002</v>
      </c>
      <c r="W1263" s="130"/>
      <c r="X1263" s="130"/>
      <c r="Y1263" s="130"/>
      <c r="Z1263" s="131"/>
      <c r="AA1263" s="131"/>
      <c r="AB1263" s="131"/>
      <c r="AC1263" s="67"/>
    </row>
    <row r="1264" spans="1:29">
      <c r="A1264" s="90"/>
      <c r="B1264" s="17"/>
      <c r="C1264" s="165"/>
      <c r="D1264" s="30">
        <f t="shared" ref="D1264" si="2093">$C1263*D1263</f>
        <v>0</v>
      </c>
      <c r="E1264" s="30">
        <f t="shared" ref="E1264" si="2094">$C1263*E1263</f>
        <v>0</v>
      </c>
      <c r="F1264" s="30">
        <f t="shared" ref="F1264:AB1264" si="2095">$C1263*F1263</f>
        <v>0</v>
      </c>
      <c r="G1264" s="30">
        <f t="shared" si="2095"/>
        <v>0</v>
      </c>
      <c r="H1264" s="30">
        <f t="shared" si="2095"/>
        <v>6588.9333719999995</v>
      </c>
      <c r="I1264" s="30">
        <f t="shared" si="2095"/>
        <v>0</v>
      </c>
      <c r="J1264" s="30">
        <f t="shared" si="2095"/>
        <v>0</v>
      </c>
      <c r="K1264" s="30">
        <f t="shared" si="2095"/>
        <v>0</v>
      </c>
      <c r="L1264" s="30">
        <f t="shared" si="2095"/>
        <v>0</v>
      </c>
      <c r="M1264" s="30">
        <f t="shared" si="2095"/>
        <v>0</v>
      </c>
      <c r="N1264" s="30">
        <f t="shared" si="2095"/>
        <v>13312.334772</v>
      </c>
      <c r="O1264" s="30">
        <f t="shared" si="2095"/>
        <v>0</v>
      </c>
      <c r="P1264" s="30">
        <f t="shared" si="2095"/>
        <v>0</v>
      </c>
      <c r="Q1264" s="30">
        <f t="shared" si="2095"/>
        <v>0</v>
      </c>
      <c r="R1264" s="30">
        <f t="shared" si="2095"/>
        <v>0</v>
      </c>
      <c r="S1264" s="30">
        <f t="shared" si="2095"/>
        <v>0</v>
      </c>
      <c r="T1264" s="30">
        <f t="shared" si="2095"/>
        <v>0</v>
      </c>
      <c r="U1264" s="30">
        <f t="shared" si="2095"/>
        <v>0</v>
      </c>
      <c r="V1264" s="30">
        <f t="shared" si="2095"/>
        <v>19648.151856</v>
      </c>
      <c r="W1264" s="30">
        <f t="shared" si="2095"/>
        <v>0</v>
      </c>
      <c r="X1264" s="30">
        <f t="shared" si="2095"/>
        <v>0</v>
      </c>
      <c r="Y1264" s="30">
        <f t="shared" si="2095"/>
        <v>0</v>
      </c>
      <c r="Z1264" s="30">
        <f t="shared" si="2095"/>
        <v>0</v>
      </c>
      <c r="AA1264" s="30">
        <f t="shared" si="2095"/>
        <v>0</v>
      </c>
      <c r="AB1264" s="30">
        <f t="shared" si="2095"/>
        <v>0</v>
      </c>
      <c r="AC1264" s="67"/>
    </row>
    <row r="1265" spans="1:29">
      <c r="A1265" s="129" t="s">
        <v>577</v>
      </c>
      <c r="B1265" s="59">
        <v>255572</v>
      </c>
      <c r="C1265" s="165">
        <f>ROUND(B1265/12,2)</f>
        <v>21297.67</v>
      </c>
      <c r="D1265" s="130">
        <v>1.8200000000000001E-2</v>
      </c>
      <c r="E1265" s="130"/>
      <c r="F1265" s="130">
        <v>0.76839999999999997</v>
      </c>
      <c r="G1265" s="130"/>
      <c r="H1265" s="130"/>
      <c r="I1265" s="130"/>
      <c r="J1265" s="130"/>
      <c r="K1265" s="130"/>
      <c r="L1265" s="130"/>
      <c r="M1265" s="130">
        <v>2.64E-2</v>
      </c>
      <c r="N1265" s="130"/>
      <c r="O1265" s="130"/>
      <c r="P1265" s="130"/>
      <c r="Q1265" s="130">
        <v>4.53E-2</v>
      </c>
      <c r="R1265" s="130">
        <v>9.1499999999999998E-2</v>
      </c>
      <c r="S1265" s="130">
        <v>4.1999999999999997E-3</v>
      </c>
      <c r="T1265" s="130"/>
      <c r="U1265" s="130"/>
      <c r="V1265" s="130"/>
      <c r="W1265" s="130">
        <v>4.5999999999999999E-2</v>
      </c>
      <c r="X1265" s="130"/>
      <c r="Y1265" s="130"/>
      <c r="Z1265" s="131"/>
      <c r="AA1265" s="131"/>
      <c r="AB1265" s="131"/>
      <c r="AC1265" s="67"/>
    </row>
    <row r="1266" spans="1:29">
      <c r="A1266" s="90"/>
      <c r="B1266" s="17"/>
      <c r="C1266" s="165"/>
      <c r="D1266" s="30">
        <f t="shared" ref="D1266" si="2096">$C1265*D1265</f>
        <v>387.617594</v>
      </c>
      <c r="E1266" s="30">
        <f t="shared" ref="E1266" si="2097">$C1265*E1265</f>
        <v>0</v>
      </c>
      <c r="F1266" s="30">
        <f t="shared" ref="F1266:AB1266" si="2098">$C1265*F1265</f>
        <v>16365.129627999999</v>
      </c>
      <c r="G1266" s="30">
        <f t="shared" si="2098"/>
        <v>0</v>
      </c>
      <c r="H1266" s="30">
        <f t="shared" si="2098"/>
        <v>0</v>
      </c>
      <c r="I1266" s="30">
        <f t="shared" si="2098"/>
        <v>0</v>
      </c>
      <c r="J1266" s="30">
        <f t="shared" si="2098"/>
        <v>0</v>
      </c>
      <c r="K1266" s="30">
        <f t="shared" si="2098"/>
        <v>0</v>
      </c>
      <c r="L1266" s="30">
        <f t="shared" si="2098"/>
        <v>0</v>
      </c>
      <c r="M1266" s="30">
        <f t="shared" si="2098"/>
        <v>562.25848799999994</v>
      </c>
      <c r="N1266" s="30">
        <f t="shared" si="2098"/>
        <v>0</v>
      </c>
      <c r="O1266" s="30">
        <f t="shared" si="2098"/>
        <v>0</v>
      </c>
      <c r="P1266" s="30">
        <f t="shared" si="2098"/>
        <v>0</v>
      </c>
      <c r="Q1266" s="30">
        <f t="shared" si="2098"/>
        <v>964.78445099999988</v>
      </c>
      <c r="R1266" s="30">
        <f t="shared" si="2098"/>
        <v>1948.7368049999998</v>
      </c>
      <c r="S1266" s="30">
        <f t="shared" si="2098"/>
        <v>89.450213999999988</v>
      </c>
      <c r="T1266" s="30">
        <f t="shared" si="2098"/>
        <v>0</v>
      </c>
      <c r="U1266" s="30">
        <f t="shared" si="2098"/>
        <v>0</v>
      </c>
      <c r="V1266" s="30">
        <f t="shared" si="2098"/>
        <v>0</v>
      </c>
      <c r="W1266" s="30">
        <f t="shared" si="2098"/>
        <v>979.69281999999987</v>
      </c>
      <c r="X1266" s="30">
        <f t="shared" si="2098"/>
        <v>0</v>
      </c>
      <c r="Y1266" s="30">
        <f t="shared" si="2098"/>
        <v>0</v>
      </c>
      <c r="Z1266" s="30">
        <f t="shared" si="2098"/>
        <v>0</v>
      </c>
      <c r="AA1266" s="30">
        <f t="shared" si="2098"/>
        <v>0</v>
      </c>
      <c r="AB1266" s="30">
        <f t="shared" si="2098"/>
        <v>0</v>
      </c>
      <c r="AC1266" s="67"/>
    </row>
    <row r="1267" spans="1:29">
      <c r="A1267" s="129" t="s">
        <v>578</v>
      </c>
      <c r="B1267" s="59">
        <v>7598</v>
      </c>
      <c r="C1267" s="165">
        <f>ROUND(B1267/12,2)</f>
        <v>633.16999999999996</v>
      </c>
      <c r="D1267" s="38">
        <v>1.6500000000000001E-2</v>
      </c>
      <c r="E1267" s="38">
        <v>0.1368</v>
      </c>
      <c r="F1267" s="38">
        <v>5.7599999999999998E-2</v>
      </c>
      <c r="G1267" s="38">
        <v>8.0399999999999999E-2</v>
      </c>
      <c r="H1267" s="38">
        <v>4.1099999999999998E-2</v>
      </c>
      <c r="I1267" s="38">
        <v>0.13389999999999999</v>
      </c>
      <c r="J1267" s="38">
        <v>2.12E-2</v>
      </c>
      <c r="K1267" s="38">
        <v>3.2500000000000001E-2</v>
      </c>
      <c r="L1267" s="38">
        <v>1.7100000000000001E-2</v>
      </c>
      <c r="M1267" s="38">
        <v>2.5999999999999999E-2</v>
      </c>
      <c r="N1267" s="38">
        <v>0.13320000000000001</v>
      </c>
      <c r="O1267" s="38">
        <v>1.89E-2</v>
      </c>
      <c r="P1267" s="38">
        <v>0</v>
      </c>
      <c r="Q1267" s="38">
        <v>3.8600000000000002E-2</v>
      </c>
      <c r="R1267" s="38">
        <v>1.9E-2</v>
      </c>
      <c r="S1267" s="38">
        <v>4.1999999999999997E-3</v>
      </c>
      <c r="T1267" s="38">
        <v>5.3999999999999999E-2</v>
      </c>
      <c r="U1267" s="38">
        <v>1.78E-2</v>
      </c>
      <c r="V1267" s="38">
        <v>3.6700000000000003E-2</v>
      </c>
      <c r="W1267" s="38">
        <v>4.7199999999999999E-2</v>
      </c>
      <c r="X1267" s="38">
        <v>6.3899999999999998E-2</v>
      </c>
      <c r="Y1267" s="38">
        <v>2.5999999999999999E-3</v>
      </c>
      <c r="Z1267" s="5">
        <v>0</v>
      </c>
      <c r="AA1267" s="5">
        <v>8.0000000000000004E-4</v>
      </c>
      <c r="AB1267" s="5">
        <v>0</v>
      </c>
      <c r="AC1267" s="67"/>
    </row>
    <row r="1268" spans="1:29">
      <c r="A1268" s="90"/>
      <c r="B1268" s="17"/>
      <c r="C1268" s="165"/>
      <c r="D1268" s="30">
        <f t="shared" ref="D1268" si="2099">$C1267*D1267</f>
        <v>10.447305</v>
      </c>
      <c r="E1268" s="30">
        <f t="shared" ref="E1268" si="2100">$C1267*E1267</f>
        <v>86.617655999999997</v>
      </c>
      <c r="F1268" s="30">
        <f t="shared" ref="F1268:AB1268" si="2101">$C1267*F1267</f>
        <v>36.470591999999996</v>
      </c>
      <c r="G1268" s="30">
        <f t="shared" si="2101"/>
        <v>50.906867999999996</v>
      </c>
      <c r="H1268" s="30">
        <f t="shared" si="2101"/>
        <v>26.023286999999996</v>
      </c>
      <c r="I1268" s="30">
        <f t="shared" si="2101"/>
        <v>84.781462999999988</v>
      </c>
      <c r="J1268" s="30">
        <f t="shared" si="2101"/>
        <v>13.423203999999998</v>
      </c>
      <c r="K1268" s="30">
        <f t="shared" si="2101"/>
        <v>20.578025</v>
      </c>
      <c r="L1268" s="30">
        <f t="shared" si="2101"/>
        <v>10.827207</v>
      </c>
      <c r="M1268" s="30">
        <f t="shared" si="2101"/>
        <v>16.462419999999998</v>
      </c>
      <c r="N1268" s="30">
        <f t="shared" si="2101"/>
        <v>84.338244000000003</v>
      </c>
      <c r="O1268" s="30">
        <f t="shared" si="2101"/>
        <v>11.966913</v>
      </c>
      <c r="P1268" s="30">
        <f t="shared" si="2101"/>
        <v>0</v>
      </c>
      <c r="Q1268" s="30">
        <f t="shared" si="2101"/>
        <v>24.440362</v>
      </c>
      <c r="R1268" s="30">
        <f t="shared" si="2101"/>
        <v>12.03023</v>
      </c>
      <c r="S1268" s="30">
        <f t="shared" si="2101"/>
        <v>2.6593139999999997</v>
      </c>
      <c r="T1268" s="30">
        <f t="shared" si="2101"/>
        <v>34.191179999999996</v>
      </c>
      <c r="U1268" s="30">
        <f t="shared" si="2101"/>
        <v>11.270425999999999</v>
      </c>
      <c r="V1268" s="30">
        <f t="shared" si="2101"/>
        <v>23.237339000000002</v>
      </c>
      <c r="W1268" s="30">
        <f t="shared" si="2101"/>
        <v>29.885623999999996</v>
      </c>
      <c r="X1268" s="30">
        <f t="shared" si="2101"/>
        <v>40.459562999999996</v>
      </c>
      <c r="Y1268" s="30">
        <f t="shared" si="2101"/>
        <v>1.6462419999999998</v>
      </c>
      <c r="Z1268" s="30">
        <f t="shared" si="2101"/>
        <v>0</v>
      </c>
      <c r="AA1268" s="30">
        <f t="shared" si="2101"/>
        <v>0.50653599999999999</v>
      </c>
      <c r="AB1268" s="30">
        <f t="shared" si="2101"/>
        <v>0</v>
      </c>
      <c r="AC1268" s="67"/>
    </row>
    <row r="1269" spans="1:29">
      <c r="A1269" s="129" t="s">
        <v>588</v>
      </c>
      <c r="B1269" s="59">
        <v>7598</v>
      </c>
      <c r="C1269" s="165">
        <f>ROUND(B1269/12,2)</f>
        <v>633.16999999999996</v>
      </c>
      <c r="D1269" s="130"/>
      <c r="E1269" s="130"/>
      <c r="F1269" s="130">
        <v>0.16109999999999999</v>
      </c>
      <c r="G1269" s="130"/>
      <c r="H1269" s="130">
        <v>0.13320000000000001</v>
      </c>
      <c r="I1269" s="130"/>
      <c r="J1269" s="130"/>
      <c r="K1269" s="130"/>
      <c r="L1269" s="130"/>
      <c r="M1269" s="130"/>
      <c r="N1269" s="130">
        <v>0.55420000000000003</v>
      </c>
      <c r="O1269" s="130"/>
      <c r="P1269" s="130"/>
      <c r="Q1269" s="130"/>
      <c r="R1269" s="130"/>
      <c r="S1269" s="130"/>
      <c r="T1269" s="130"/>
      <c r="U1269" s="130"/>
      <c r="V1269" s="130">
        <v>0.1515</v>
      </c>
      <c r="W1269" s="130"/>
      <c r="X1269" s="130"/>
      <c r="Y1269" s="130"/>
      <c r="Z1269" s="131"/>
      <c r="AA1269" s="131"/>
      <c r="AB1269" s="131"/>
      <c r="AC1269" s="67"/>
    </row>
    <row r="1270" spans="1:29">
      <c r="A1270" s="90"/>
      <c r="B1270" s="17"/>
      <c r="C1270" s="165"/>
      <c r="D1270" s="30">
        <f t="shared" ref="D1270" si="2102">$C1269*D1269</f>
        <v>0</v>
      </c>
      <c r="E1270" s="30">
        <f t="shared" ref="E1270" si="2103">$C1269*E1269</f>
        <v>0</v>
      </c>
      <c r="F1270" s="30">
        <f t="shared" ref="F1270:AB1270" si="2104">$C1269*F1269</f>
        <v>102.00368699999999</v>
      </c>
      <c r="G1270" s="30">
        <f t="shared" si="2104"/>
        <v>0</v>
      </c>
      <c r="H1270" s="30">
        <f t="shared" si="2104"/>
        <v>84.338244000000003</v>
      </c>
      <c r="I1270" s="30">
        <f t="shared" si="2104"/>
        <v>0</v>
      </c>
      <c r="J1270" s="30">
        <f t="shared" si="2104"/>
        <v>0</v>
      </c>
      <c r="K1270" s="30">
        <f t="shared" si="2104"/>
        <v>0</v>
      </c>
      <c r="L1270" s="30">
        <f t="shared" si="2104"/>
        <v>0</v>
      </c>
      <c r="M1270" s="30">
        <f t="shared" si="2104"/>
        <v>0</v>
      </c>
      <c r="N1270" s="30">
        <f t="shared" si="2104"/>
        <v>350.90281399999998</v>
      </c>
      <c r="O1270" s="30">
        <f t="shared" si="2104"/>
        <v>0</v>
      </c>
      <c r="P1270" s="30">
        <f t="shared" si="2104"/>
        <v>0</v>
      </c>
      <c r="Q1270" s="30">
        <f t="shared" si="2104"/>
        <v>0</v>
      </c>
      <c r="R1270" s="30">
        <f t="shared" si="2104"/>
        <v>0</v>
      </c>
      <c r="S1270" s="30">
        <f t="shared" si="2104"/>
        <v>0</v>
      </c>
      <c r="T1270" s="30">
        <f t="shared" si="2104"/>
        <v>0</v>
      </c>
      <c r="U1270" s="30">
        <f t="shared" si="2104"/>
        <v>0</v>
      </c>
      <c r="V1270" s="30">
        <f t="shared" si="2104"/>
        <v>95.925254999999993</v>
      </c>
      <c r="W1270" s="30">
        <f t="shared" si="2104"/>
        <v>0</v>
      </c>
      <c r="X1270" s="30">
        <f t="shared" si="2104"/>
        <v>0</v>
      </c>
      <c r="Y1270" s="30">
        <f t="shared" si="2104"/>
        <v>0</v>
      </c>
      <c r="Z1270" s="30">
        <f t="shared" si="2104"/>
        <v>0</v>
      </c>
      <c r="AA1270" s="30">
        <f t="shared" si="2104"/>
        <v>0</v>
      </c>
      <c r="AB1270" s="30">
        <f t="shared" si="2104"/>
        <v>0</v>
      </c>
      <c r="AC1270" s="67"/>
    </row>
    <row r="1271" spans="1:29">
      <c r="A1271" s="129" t="s">
        <v>579</v>
      </c>
      <c r="B1271" s="59">
        <v>1000184.5</v>
      </c>
      <c r="C1271" s="165">
        <f>ROUND(B1271/12,2)</f>
        <v>83348.710000000006</v>
      </c>
      <c r="D1271" s="38">
        <v>1.6500000000000001E-2</v>
      </c>
      <c r="E1271" s="38">
        <v>0.1368</v>
      </c>
      <c r="F1271" s="38">
        <v>5.7599999999999998E-2</v>
      </c>
      <c r="G1271" s="38">
        <v>8.0399999999999999E-2</v>
      </c>
      <c r="H1271" s="38">
        <v>4.1099999999999998E-2</v>
      </c>
      <c r="I1271" s="38">
        <v>0.13389999999999999</v>
      </c>
      <c r="J1271" s="38">
        <v>2.12E-2</v>
      </c>
      <c r="K1271" s="38">
        <v>3.2500000000000001E-2</v>
      </c>
      <c r="L1271" s="38">
        <v>1.7100000000000001E-2</v>
      </c>
      <c r="M1271" s="38">
        <v>2.5999999999999999E-2</v>
      </c>
      <c r="N1271" s="38">
        <v>0.13320000000000001</v>
      </c>
      <c r="O1271" s="38">
        <v>1.89E-2</v>
      </c>
      <c r="P1271" s="38">
        <v>0</v>
      </c>
      <c r="Q1271" s="38">
        <v>3.8600000000000002E-2</v>
      </c>
      <c r="R1271" s="38">
        <v>1.9E-2</v>
      </c>
      <c r="S1271" s="38">
        <v>4.1999999999999997E-3</v>
      </c>
      <c r="T1271" s="38">
        <v>5.3999999999999999E-2</v>
      </c>
      <c r="U1271" s="38">
        <v>1.78E-2</v>
      </c>
      <c r="V1271" s="38">
        <v>3.6700000000000003E-2</v>
      </c>
      <c r="W1271" s="38">
        <v>4.7199999999999999E-2</v>
      </c>
      <c r="X1271" s="38">
        <v>6.3899999999999998E-2</v>
      </c>
      <c r="Y1271" s="38">
        <v>2.5999999999999999E-3</v>
      </c>
      <c r="Z1271" s="5">
        <v>0</v>
      </c>
      <c r="AA1271" s="5">
        <v>8.0000000000000004E-4</v>
      </c>
      <c r="AB1271" s="5">
        <v>0</v>
      </c>
      <c r="AC1271" s="67"/>
    </row>
    <row r="1272" spans="1:29">
      <c r="A1272" s="90"/>
      <c r="B1272" s="17"/>
      <c r="C1272" s="165"/>
      <c r="D1272" s="30">
        <f t="shared" ref="D1272" si="2105">$C1271*D1271</f>
        <v>1375.2537150000003</v>
      </c>
      <c r="E1272" s="30">
        <f t="shared" ref="E1272" si="2106">$C1271*E1271</f>
        <v>11402.103528000001</v>
      </c>
      <c r="F1272" s="30">
        <f t="shared" ref="F1272:AB1272" si="2107">$C1271*F1271</f>
        <v>4800.8856960000003</v>
      </c>
      <c r="G1272" s="30">
        <f t="shared" si="2107"/>
        <v>6701.2362840000005</v>
      </c>
      <c r="H1272" s="30">
        <f t="shared" si="2107"/>
        <v>3425.631981</v>
      </c>
      <c r="I1272" s="30">
        <f t="shared" si="2107"/>
        <v>11160.392269</v>
      </c>
      <c r="J1272" s="30">
        <f t="shared" si="2107"/>
        <v>1766.9926520000001</v>
      </c>
      <c r="K1272" s="30">
        <f t="shared" si="2107"/>
        <v>2708.8330750000005</v>
      </c>
      <c r="L1272" s="30">
        <f t="shared" si="2107"/>
        <v>1425.2629410000002</v>
      </c>
      <c r="M1272" s="30">
        <f t="shared" si="2107"/>
        <v>2167.06646</v>
      </c>
      <c r="N1272" s="30">
        <f t="shared" si="2107"/>
        <v>11102.048172000003</v>
      </c>
      <c r="O1272" s="30">
        <f t="shared" si="2107"/>
        <v>1575.2906190000001</v>
      </c>
      <c r="P1272" s="30">
        <f t="shared" si="2107"/>
        <v>0</v>
      </c>
      <c r="Q1272" s="30">
        <f t="shared" si="2107"/>
        <v>3217.2602060000004</v>
      </c>
      <c r="R1272" s="30">
        <f t="shared" si="2107"/>
        <v>1583.6254900000001</v>
      </c>
      <c r="S1272" s="30">
        <f t="shared" si="2107"/>
        <v>350.06458200000003</v>
      </c>
      <c r="T1272" s="30">
        <f t="shared" si="2107"/>
        <v>4500.8303400000004</v>
      </c>
      <c r="U1272" s="30">
        <f t="shared" si="2107"/>
        <v>1483.6070380000001</v>
      </c>
      <c r="V1272" s="30">
        <f t="shared" si="2107"/>
        <v>3058.8976570000004</v>
      </c>
      <c r="W1272" s="30">
        <f t="shared" si="2107"/>
        <v>3934.0591120000004</v>
      </c>
      <c r="X1272" s="30">
        <f t="shared" si="2107"/>
        <v>5325.9825690000007</v>
      </c>
      <c r="Y1272" s="30">
        <f t="shared" si="2107"/>
        <v>216.70664600000001</v>
      </c>
      <c r="Z1272" s="30">
        <f t="shared" si="2107"/>
        <v>0</v>
      </c>
      <c r="AA1272" s="30">
        <f t="shared" si="2107"/>
        <v>66.678968000000012</v>
      </c>
      <c r="AB1272" s="30">
        <f t="shared" si="2107"/>
        <v>0</v>
      </c>
      <c r="AC1272" s="67"/>
    </row>
    <row r="1273" spans="1:29">
      <c r="A1273" s="129" t="s">
        <v>589</v>
      </c>
      <c r="B1273" s="59">
        <v>1000184.5</v>
      </c>
      <c r="C1273" s="165">
        <f>ROUND(B1273/12,2)</f>
        <v>83348.710000000006</v>
      </c>
      <c r="D1273" s="130"/>
      <c r="E1273" s="130"/>
      <c r="F1273" s="130">
        <v>0.16109999999999999</v>
      </c>
      <c r="G1273" s="130"/>
      <c r="H1273" s="130">
        <v>0.13320000000000001</v>
      </c>
      <c r="I1273" s="130"/>
      <c r="J1273" s="130"/>
      <c r="K1273" s="130"/>
      <c r="L1273" s="130"/>
      <c r="M1273" s="130"/>
      <c r="N1273" s="130">
        <v>0.55420000000000003</v>
      </c>
      <c r="O1273" s="130"/>
      <c r="P1273" s="130"/>
      <c r="Q1273" s="130"/>
      <c r="R1273" s="130"/>
      <c r="S1273" s="130"/>
      <c r="T1273" s="130"/>
      <c r="U1273" s="130"/>
      <c r="V1273" s="130">
        <v>0.1515</v>
      </c>
      <c r="W1273" s="130"/>
      <c r="X1273" s="130"/>
      <c r="Y1273" s="130"/>
      <c r="Z1273" s="131"/>
      <c r="AA1273" s="131"/>
      <c r="AB1273" s="131"/>
      <c r="AC1273" s="67"/>
    </row>
    <row r="1274" spans="1:29">
      <c r="A1274" s="90"/>
      <c r="B1274" s="17"/>
      <c r="C1274" s="165"/>
      <c r="D1274" s="30">
        <f t="shared" ref="D1274" si="2108">$C1273*D1273</f>
        <v>0</v>
      </c>
      <c r="E1274" s="30">
        <f t="shared" ref="E1274" si="2109">$C1273*E1273</f>
        <v>0</v>
      </c>
      <c r="F1274" s="30">
        <f t="shared" ref="F1274:AB1274" si="2110">$C1273*F1273</f>
        <v>13427.477181</v>
      </c>
      <c r="G1274" s="30">
        <f t="shared" si="2110"/>
        <v>0</v>
      </c>
      <c r="H1274" s="30">
        <f t="shared" si="2110"/>
        <v>11102.048172000003</v>
      </c>
      <c r="I1274" s="30">
        <f t="shared" si="2110"/>
        <v>0</v>
      </c>
      <c r="J1274" s="30">
        <f t="shared" si="2110"/>
        <v>0</v>
      </c>
      <c r="K1274" s="30">
        <f t="shared" si="2110"/>
        <v>0</v>
      </c>
      <c r="L1274" s="30">
        <f t="shared" si="2110"/>
        <v>0</v>
      </c>
      <c r="M1274" s="30">
        <f t="shared" si="2110"/>
        <v>0</v>
      </c>
      <c r="N1274" s="30">
        <f t="shared" si="2110"/>
        <v>46191.855082000009</v>
      </c>
      <c r="O1274" s="30">
        <f t="shared" si="2110"/>
        <v>0</v>
      </c>
      <c r="P1274" s="30">
        <f t="shared" si="2110"/>
        <v>0</v>
      </c>
      <c r="Q1274" s="30">
        <f t="shared" si="2110"/>
        <v>0</v>
      </c>
      <c r="R1274" s="30">
        <f t="shared" si="2110"/>
        <v>0</v>
      </c>
      <c r="S1274" s="30">
        <f t="shared" si="2110"/>
        <v>0</v>
      </c>
      <c r="T1274" s="30">
        <f t="shared" si="2110"/>
        <v>0</v>
      </c>
      <c r="U1274" s="30">
        <f t="shared" si="2110"/>
        <v>0</v>
      </c>
      <c r="V1274" s="30">
        <f t="shared" si="2110"/>
        <v>12627.329565</v>
      </c>
      <c r="W1274" s="30">
        <f t="shared" si="2110"/>
        <v>0</v>
      </c>
      <c r="X1274" s="30">
        <f t="shared" si="2110"/>
        <v>0</v>
      </c>
      <c r="Y1274" s="30">
        <f t="shared" si="2110"/>
        <v>0</v>
      </c>
      <c r="Z1274" s="30">
        <f t="shared" si="2110"/>
        <v>0</v>
      </c>
      <c r="AA1274" s="30">
        <f t="shared" si="2110"/>
        <v>0</v>
      </c>
      <c r="AB1274" s="30">
        <f t="shared" si="2110"/>
        <v>0</v>
      </c>
      <c r="AC1274" s="67"/>
    </row>
    <row r="1275" spans="1:29">
      <c r="A1275" s="129" t="s">
        <v>580</v>
      </c>
      <c r="B1275" s="59">
        <v>62093</v>
      </c>
      <c r="C1275" s="165">
        <f>ROUND(B1275/12,2)</f>
        <v>5174.42</v>
      </c>
      <c r="D1275" s="130"/>
      <c r="E1275" s="130">
        <v>0.12909999999999999</v>
      </c>
      <c r="F1275" s="130">
        <v>0.19040000000000001</v>
      </c>
      <c r="G1275" s="130">
        <v>1.24E-2</v>
      </c>
      <c r="H1275" s="130"/>
      <c r="I1275" s="130">
        <v>3.5000000000000001E-3</v>
      </c>
      <c r="J1275" s="130">
        <v>1.4500000000000001E-2</v>
      </c>
      <c r="K1275" s="130">
        <v>2.3E-2</v>
      </c>
      <c r="L1275" s="130">
        <v>1.11E-2</v>
      </c>
      <c r="M1275" s="130"/>
      <c r="N1275" s="130">
        <v>0.44850000000000001</v>
      </c>
      <c r="O1275" s="130">
        <v>7.7999999999999996E-3</v>
      </c>
      <c r="P1275" s="130"/>
      <c r="Q1275" s="130"/>
      <c r="R1275" s="130"/>
      <c r="S1275" s="130"/>
      <c r="T1275" s="130"/>
      <c r="U1275" s="130"/>
      <c r="V1275" s="130">
        <v>0.1585</v>
      </c>
      <c r="W1275" s="130">
        <v>1.1999999999999999E-3</v>
      </c>
      <c r="X1275" s="130"/>
      <c r="Y1275" s="130"/>
      <c r="Z1275" s="131"/>
      <c r="AA1275" s="131"/>
      <c r="AB1275" s="131"/>
      <c r="AC1275" s="67"/>
    </row>
    <row r="1276" spans="1:29">
      <c r="A1276" s="90"/>
      <c r="B1276" s="17"/>
      <c r="C1276" s="165"/>
      <c r="D1276" s="30">
        <f t="shared" ref="D1276" si="2111">$C1275*D1275</f>
        <v>0</v>
      </c>
      <c r="E1276" s="30">
        <f t="shared" ref="E1276" si="2112">$C1275*E1275</f>
        <v>668.01762199999996</v>
      </c>
      <c r="F1276" s="30">
        <f t="shared" ref="F1276:AB1276" si="2113">$C1275*F1275</f>
        <v>985.2095680000001</v>
      </c>
      <c r="G1276" s="30">
        <f t="shared" si="2113"/>
        <v>64.162807999999998</v>
      </c>
      <c r="H1276" s="30">
        <f t="shared" si="2113"/>
        <v>0</v>
      </c>
      <c r="I1276" s="30">
        <f t="shared" si="2113"/>
        <v>18.110469999999999</v>
      </c>
      <c r="J1276" s="30">
        <f t="shared" si="2113"/>
        <v>75.029090000000011</v>
      </c>
      <c r="K1276" s="30">
        <f t="shared" si="2113"/>
        <v>119.01166000000001</v>
      </c>
      <c r="L1276" s="30">
        <f t="shared" si="2113"/>
        <v>57.436062000000007</v>
      </c>
      <c r="M1276" s="30">
        <f t="shared" si="2113"/>
        <v>0</v>
      </c>
      <c r="N1276" s="30">
        <f t="shared" si="2113"/>
        <v>2320.7273700000001</v>
      </c>
      <c r="O1276" s="30">
        <f t="shared" si="2113"/>
        <v>40.360475999999998</v>
      </c>
      <c r="P1276" s="30">
        <f t="shared" si="2113"/>
        <v>0</v>
      </c>
      <c r="Q1276" s="30">
        <f t="shared" si="2113"/>
        <v>0</v>
      </c>
      <c r="R1276" s="30">
        <f t="shared" si="2113"/>
        <v>0</v>
      </c>
      <c r="S1276" s="30">
        <f t="shared" si="2113"/>
        <v>0</v>
      </c>
      <c r="T1276" s="30">
        <f t="shared" si="2113"/>
        <v>0</v>
      </c>
      <c r="U1276" s="30">
        <f t="shared" si="2113"/>
        <v>0</v>
      </c>
      <c r="V1276" s="30">
        <f t="shared" si="2113"/>
        <v>820.14557000000002</v>
      </c>
      <c r="W1276" s="30">
        <f t="shared" si="2113"/>
        <v>6.2093039999999995</v>
      </c>
      <c r="X1276" s="30">
        <f t="shared" si="2113"/>
        <v>0</v>
      </c>
      <c r="Y1276" s="30">
        <f t="shared" si="2113"/>
        <v>0</v>
      </c>
      <c r="Z1276" s="30">
        <f t="shared" si="2113"/>
        <v>0</v>
      </c>
      <c r="AA1276" s="30">
        <f t="shared" si="2113"/>
        <v>0</v>
      </c>
      <c r="AB1276" s="30">
        <f t="shared" si="2113"/>
        <v>0</v>
      </c>
      <c r="AC1276" s="67"/>
    </row>
    <row r="1277" spans="1:29">
      <c r="A1277" s="129" t="s">
        <v>591</v>
      </c>
      <c r="B1277" s="59">
        <v>127297</v>
      </c>
      <c r="C1277" s="165">
        <f>ROUND(B1277/12,2)</f>
        <v>10608.08</v>
      </c>
      <c r="D1277" s="38">
        <v>1.6500000000000001E-2</v>
      </c>
      <c r="E1277" s="38">
        <v>0.1368</v>
      </c>
      <c r="F1277" s="38">
        <v>5.7599999999999998E-2</v>
      </c>
      <c r="G1277" s="38">
        <v>8.0399999999999999E-2</v>
      </c>
      <c r="H1277" s="38">
        <v>4.1099999999999998E-2</v>
      </c>
      <c r="I1277" s="38">
        <v>0.13389999999999999</v>
      </c>
      <c r="J1277" s="38">
        <v>2.12E-2</v>
      </c>
      <c r="K1277" s="38">
        <v>3.2500000000000001E-2</v>
      </c>
      <c r="L1277" s="38">
        <v>1.7100000000000001E-2</v>
      </c>
      <c r="M1277" s="38">
        <v>2.5999999999999999E-2</v>
      </c>
      <c r="N1277" s="38">
        <v>0.13320000000000001</v>
      </c>
      <c r="O1277" s="38">
        <v>1.89E-2</v>
      </c>
      <c r="P1277" s="38">
        <v>0</v>
      </c>
      <c r="Q1277" s="38">
        <v>3.8600000000000002E-2</v>
      </c>
      <c r="R1277" s="38">
        <v>1.9E-2</v>
      </c>
      <c r="S1277" s="38">
        <v>4.1999999999999997E-3</v>
      </c>
      <c r="T1277" s="38">
        <v>5.3999999999999999E-2</v>
      </c>
      <c r="U1277" s="38">
        <v>1.78E-2</v>
      </c>
      <c r="V1277" s="38">
        <v>3.6700000000000003E-2</v>
      </c>
      <c r="W1277" s="38">
        <v>4.7199999999999999E-2</v>
      </c>
      <c r="X1277" s="38">
        <v>6.3899999999999998E-2</v>
      </c>
      <c r="Y1277" s="38">
        <v>2.5999999999999999E-3</v>
      </c>
      <c r="Z1277" s="5">
        <v>0</v>
      </c>
      <c r="AA1277" s="5">
        <v>8.0000000000000004E-4</v>
      </c>
      <c r="AB1277" s="5">
        <v>0</v>
      </c>
      <c r="AC1277" s="67"/>
    </row>
    <row r="1278" spans="1:29">
      <c r="A1278" s="90"/>
      <c r="B1278" s="17"/>
      <c r="C1278" s="165"/>
      <c r="D1278" s="30">
        <f t="shared" ref="D1278" si="2114">$C1277*D1277</f>
        <v>175.03332</v>
      </c>
      <c r="E1278" s="30">
        <f t="shared" ref="E1278" si="2115">$C1277*E1277</f>
        <v>1451.185344</v>
      </c>
      <c r="F1278" s="30">
        <f t="shared" ref="F1278:AB1278" si="2116">$C1277*F1277</f>
        <v>611.02540799999997</v>
      </c>
      <c r="G1278" s="30">
        <f t="shared" si="2116"/>
        <v>852.88963200000001</v>
      </c>
      <c r="H1278" s="30">
        <f t="shared" si="2116"/>
        <v>435.99208799999997</v>
      </c>
      <c r="I1278" s="30">
        <f t="shared" si="2116"/>
        <v>1420.4219119999998</v>
      </c>
      <c r="J1278" s="30">
        <f t="shared" si="2116"/>
        <v>224.89129600000001</v>
      </c>
      <c r="K1278" s="30">
        <f t="shared" si="2116"/>
        <v>344.76260000000002</v>
      </c>
      <c r="L1278" s="30">
        <f t="shared" si="2116"/>
        <v>181.398168</v>
      </c>
      <c r="M1278" s="30">
        <f t="shared" si="2116"/>
        <v>275.81007999999997</v>
      </c>
      <c r="N1278" s="30">
        <f t="shared" si="2116"/>
        <v>1412.9962560000001</v>
      </c>
      <c r="O1278" s="30">
        <f t="shared" si="2116"/>
        <v>200.49271200000001</v>
      </c>
      <c r="P1278" s="30">
        <f t="shared" si="2116"/>
        <v>0</v>
      </c>
      <c r="Q1278" s="30">
        <f t="shared" si="2116"/>
        <v>409.47188800000004</v>
      </c>
      <c r="R1278" s="30">
        <f t="shared" si="2116"/>
        <v>201.55351999999999</v>
      </c>
      <c r="S1278" s="30">
        <f t="shared" si="2116"/>
        <v>44.553936</v>
      </c>
      <c r="T1278" s="30">
        <f t="shared" si="2116"/>
        <v>572.83632</v>
      </c>
      <c r="U1278" s="30">
        <f t="shared" si="2116"/>
        <v>188.823824</v>
      </c>
      <c r="V1278" s="30">
        <f t="shared" si="2116"/>
        <v>389.31653600000004</v>
      </c>
      <c r="W1278" s="30">
        <f t="shared" si="2116"/>
        <v>500.70137599999998</v>
      </c>
      <c r="X1278" s="30">
        <f t="shared" si="2116"/>
        <v>677.856312</v>
      </c>
      <c r="Y1278" s="30">
        <f t="shared" si="2116"/>
        <v>27.581007999999997</v>
      </c>
      <c r="Z1278" s="30">
        <f t="shared" si="2116"/>
        <v>0</v>
      </c>
      <c r="AA1278" s="30">
        <f t="shared" si="2116"/>
        <v>8.4864639999999998</v>
      </c>
      <c r="AB1278" s="30">
        <f t="shared" si="2116"/>
        <v>0</v>
      </c>
      <c r="AC1278" s="67"/>
    </row>
    <row r="1279" spans="1:29">
      <c r="A1279" s="192" t="s">
        <v>590</v>
      </c>
      <c r="B1279" s="59">
        <v>127297</v>
      </c>
      <c r="C1279" s="165">
        <f>ROUND(B1279/12,2)</f>
        <v>10608.08</v>
      </c>
      <c r="D1279" s="130"/>
      <c r="E1279" s="130"/>
      <c r="F1279" s="130">
        <v>0.22570000000000001</v>
      </c>
      <c r="G1279" s="130"/>
      <c r="H1279" s="130">
        <v>7.2700000000000001E-2</v>
      </c>
      <c r="I1279" s="130"/>
      <c r="J1279" s="130"/>
      <c r="K1279" s="130"/>
      <c r="L1279" s="130"/>
      <c r="M1279" s="130"/>
      <c r="N1279" s="130">
        <v>0.56769999999999998</v>
      </c>
      <c r="O1279" s="130"/>
      <c r="P1279" s="130"/>
      <c r="Q1279" s="130"/>
      <c r="R1279" s="130"/>
      <c r="S1279" s="130"/>
      <c r="T1279" s="130"/>
      <c r="U1279" s="130"/>
      <c r="V1279" s="130">
        <v>0.13389999999999999</v>
      </c>
      <c r="W1279" s="130"/>
      <c r="X1279" s="130"/>
      <c r="Y1279" s="130"/>
      <c r="Z1279" s="131"/>
      <c r="AA1279" s="131"/>
      <c r="AB1279" s="131"/>
      <c r="AC1279" s="67"/>
    </row>
    <row r="1280" spans="1:29">
      <c r="A1280" s="154"/>
      <c r="B1280" s="17"/>
      <c r="C1280" s="165"/>
      <c r="D1280" s="30">
        <f t="shared" ref="D1280" si="2117">$C1279*D1279</f>
        <v>0</v>
      </c>
      <c r="E1280" s="30">
        <f t="shared" ref="E1280" si="2118">$C1279*E1279</f>
        <v>0</v>
      </c>
      <c r="F1280" s="30">
        <f t="shared" ref="F1280:AB1280" si="2119">$C1279*F1279</f>
        <v>2394.2436560000001</v>
      </c>
      <c r="G1280" s="30">
        <f t="shared" si="2119"/>
        <v>0</v>
      </c>
      <c r="H1280" s="30">
        <f t="shared" si="2119"/>
        <v>771.20741599999997</v>
      </c>
      <c r="I1280" s="30">
        <f t="shared" si="2119"/>
        <v>0</v>
      </c>
      <c r="J1280" s="30">
        <f t="shared" si="2119"/>
        <v>0</v>
      </c>
      <c r="K1280" s="30">
        <f t="shared" si="2119"/>
        <v>0</v>
      </c>
      <c r="L1280" s="30">
        <f t="shared" si="2119"/>
        <v>0</v>
      </c>
      <c r="M1280" s="30">
        <f t="shared" si="2119"/>
        <v>0</v>
      </c>
      <c r="N1280" s="30">
        <f t="shared" si="2119"/>
        <v>6022.2070159999994</v>
      </c>
      <c r="O1280" s="30">
        <f t="shared" si="2119"/>
        <v>0</v>
      </c>
      <c r="P1280" s="30">
        <f t="shared" si="2119"/>
        <v>0</v>
      </c>
      <c r="Q1280" s="30">
        <f t="shared" si="2119"/>
        <v>0</v>
      </c>
      <c r="R1280" s="30">
        <f t="shared" si="2119"/>
        <v>0</v>
      </c>
      <c r="S1280" s="30">
        <f t="shared" si="2119"/>
        <v>0</v>
      </c>
      <c r="T1280" s="30">
        <f t="shared" si="2119"/>
        <v>0</v>
      </c>
      <c r="U1280" s="30">
        <f t="shared" si="2119"/>
        <v>0</v>
      </c>
      <c r="V1280" s="30">
        <f t="shared" si="2119"/>
        <v>1420.4219119999998</v>
      </c>
      <c r="W1280" s="30">
        <f t="shared" si="2119"/>
        <v>0</v>
      </c>
      <c r="X1280" s="30">
        <f t="shared" si="2119"/>
        <v>0</v>
      </c>
      <c r="Y1280" s="30">
        <f t="shared" si="2119"/>
        <v>0</v>
      </c>
      <c r="Z1280" s="30">
        <f t="shared" si="2119"/>
        <v>0</v>
      </c>
      <c r="AA1280" s="30">
        <f t="shared" si="2119"/>
        <v>0</v>
      </c>
      <c r="AB1280" s="30">
        <f t="shared" si="2119"/>
        <v>0</v>
      </c>
      <c r="AC1280" s="67"/>
    </row>
    <row r="1281" spans="1:29">
      <c r="A1281" s="129" t="s">
        <v>581</v>
      </c>
      <c r="B1281" s="59">
        <v>1501</v>
      </c>
      <c r="C1281" s="165">
        <f>ROUND(B1281/12,2)</f>
        <v>125.08</v>
      </c>
      <c r="D1281" s="130"/>
      <c r="E1281" s="130"/>
      <c r="F1281" s="130">
        <v>0.37680000000000002</v>
      </c>
      <c r="G1281" s="130"/>
      <c r="H1281" s="130">
        <v>0.1145</v>
      </c>
      <c r="I1281" s="130"/>
      <c r="J1281" s="130"/>
      <c r="K1281" s="130"/>
      <c r="L1281" s="130">
        <v>1.8E-3</v>
      </c>
      <c r="M1281" s="130"/>
      <c r="N1281" s="130">
        <v>0.34460000000000002</v>
      </c>
      <c r="O1281" s="130"/>
      <c r="P1281" s="130"/>
      <c r="Q1281" s="130"/>
      <c r="R1281" s="130">
        <v>2.01E-2</v>
      </c>
      <c r="S1281" s="130"/>
      <c r="T1281" s="130"/>
      <c r="U1281" s="130">
        <v>5.3E-3</v>
      </c>
      <c r="V1281" s="130">
        <v>0.13689999999999999</v>
      </c>
      <c r="W1281" s="130"/>
      <c r="X1281" s="130"/>
      <c r="Y1281" s="130"/>
      <c r="Z1281" s="131"/>
      <c r="AA1281" s="131"/>
      <c r="AB1281" s="131"/>
      <c r="AC1281" s="67"/>
    </row>
    <row r="1282" spans="1:29">
      <c r="A1282" s="90"/>
      <c r="B1282" s="17"/>
      <c r="C1282" s="165"/>
      <c r="D1282" s="30">
        <f t="shared" ref="D1282" si="2120">$C1281*D1281</f>
        <v>0</v>
      </c>
      <c r="E1282" s="30">
        <f t="shared" ref="E1282" si="2121">$C1281*E1281</f>
        <v>0</v>
      </c>
      <c r="F1282" s="30">
        <f t="shared" ref="F1282:AB1282" si="2122">$C1281*F1281</f>
        <v>47.130144000000001</v>
      </c>
      <c r="G1282" s="30">
        <f t="shared" si="2122"/>
        <v>0</v>
      </c>
      <c r="H1282" s="30">
        <f t="shared" si="2122"/>
        <v>14.32166</v>
      </c>
      <c r="I1282" s="30">
        <f t="shared" si="2122"/>
        <v>0</v>
      </c>
      <c r="J1282" s="30">
        <f t="shared" si="2122"/>
        <v>0</v>
      </c>
      <c r="K1282" s="30">
        <f t="shared" si="2122"/>
        <v>0</v>
      </c>
      <c r="L1282" s="30">
        <f t="shared" si="2122"/>
        <v>0.22514399999999998</v>
      </c>
      <c r="M1282" s="30">
        <f t="shared" si="2122"/>
        <v>0</v>
      </c>
      <c r="N1282" s="30">
        <f t="shared" si="2122"/>
        <v>43.102568000000005</v>
      </c>
      <c r="O1282" s="30">
        <f t="shared" si="2122"/>
        <v>0</v>
      </c>
      <c r="P1282" s="30">
        <f t="shared" si="2122"/>
        <v>0</v>
      </c>
      <c r="Q1282" s="30">
        <f t="shared" si="2122"/>
        <v>0</v>
      </c>
      <c r="R1282" s="30">
        <f t="shared" si="2122"/>
        <v>2.5141079999999998</v>
      </c>
      <c r="S1282" s="30">
        <f t="shared" si="2122"/>
        <v>0</v>
      </c>
      <c r="T1282" s="30">
        <f t="shared" si="2122"/>
        <v>0</v>
      </c>
      <c r="U1282" s="30">
        <f t="shared" si="2122"/>
        <v>0.66292399999999996</v>
      </c>
      <c r="V1282" s="30">
        <f t="shared" si="2122"/>
        <v>17.123452</v>
      </c>
      <c r="W1282" s="30">
        <f t="shared" si="2122"/>
        <v>0</v>
      </c>
      <c r="X1282" s="30">
        <f t="shared" si="2122"/>
        <v>0</v>
      </c>
      <c r="Y1282" s="30">
        <f t="shared" si="2122"/>
        <v>0</v>
      </c>
      <c r="Z1282" s="30">
        <f t="shared" si="2122"/>
        <v>0</v>
      </c>
      <c r="AA1282" s="30">
        <f t="shared" si="2122"/>
        <v>0</v>
      </c>
      <c r="AB1282" s="30">
        <f t="shared" si="2122"/>
        <v>0</v>
      </c>
      <c r="AC1282" s="67"/>
    </row>
    <row r="1283" spans="1:29">
      <c r="A1283" s="129" t="s">
        <v>582</v>
      </c>
      <c r="B1283" s="59">
        <v>55660</v>
      </c>
      <c r="C1283" s="165">
        <f>ROUND(B1283/12,2)</f>
        <v>4638.33</v>
      </c>
      <c r="D1283" s="130"/>
      <c r="E1283" s="130"/>
      <c r="F1283" s="130">
        <v>0.9698</v>
      </c>
      <c r="G1283" s="130"/>
      <c r="H1283" s="130"/>
      <c r="I1283" s="130"/>
      <c r="J1283" s="130"/>
      <c r="K1283" s="130"/>
      <c r="L1283" s="130">
        <v>3.0200000000000001E-2</v>
      </c>
      <c r="M1283" s="130"/>
      <c r="N1283" s="130"/>
      <c r="O1283" s="130"/>
      <c r="P1283" s="130"/>
      <c r="Q1283" s="130"/>
      <c r="R1283" s="130"/>
      <c r="S1283" s="130"/>
      <c r="T1283" s="130"/>
      <c r="U1283" s="130"/>
      <c r="V1283" s="130"/>
      <c r="W1283" s="130"/>
      <c r="X1283" s="130"/>
      <c r="Y1283" s="130"/>
      <c r="Z1283" s="131"/>
      <c r="AA1283" s="131"/>
      <c r="AB1283" s="131"/>
      <c r="AC1283" s="67"/>
    </row>
    <row r="1284" spans="1:29">
      <c r="A1284" s="90"/>
      <c r="B1284" s="17"/>
      <c r="C1284" s="165"/>
      <c r="D1284" s="30">
        <f t="shared" ref="D1284" si="2123">$C1283*D1283</f>
        <v>0</v>
      </c>
      <c r="E1284" s="30">
        <f t="shared" ref="E1284" si="2124">$C1283*E1283</f>
        <v>0</v>
      </c>
      <c r="F1284" s="30">
        <f t="shared" ref="F1284:AB1284" si="2125">$C1283*F1283</f>
        <v>4498.252434</v>
      </c>
      <c r="G1284" s="30">
        <f t="shared" si="2125"/>
        <v>0</v>
      </c>
      <c r="H1284" s="30">
        <f t="shared" si="2125"/>
        <v>0</v>
      </c>
      <c r="I1284" s="30">
        <f t="shared" si="2125"/>
        <v>0</v>
      </c>
      <c r="J1284" s="30">
        <f t="shared" si="2125"/>
        <v>0</v>
      </c>
      <c r="K1284" s="30">
        <f t="shared" si="2125"/>
        <v>0</v>
      </c>
      <c r="L1284" s="30">
        <f t="shared" si="2125"/>
        <v>140.07756599999999</v>
      </c>
      <c r="M1284" s="30">
        <f t="shared" si="2125"/>
        <v>0</v>
      </c>
      <c r="N1284" s="30">
        <f t="shared" si="2125"/>
        <v>0</v>
      </c>
      <c r="O1284" s="30">
        <f t="shared" si="2125"/>
        <v>0</v>
      </c>
      <c r="P1284" s="30">
        <f t="shared" si="2125"/>
        <v>0</v>
      </c>
      <c r="Q1284" s="30">
        <f t="shared" si="2125"/>
        <v>0</v>
      </c>
      <c r="R1284" s="30">
        <f t="shared" si="2125"/>
        <v>0</v>
      </c>
      <c r="S1284" s="30">
        <f t="shared" si="2125"/>
        <v>0</v>
      </c>
      <c r="T1284" s="30">
        <f t="shared" si="2125"/>
        <v>0</v>
      </c>
      <c r="U1284" s="30">
        <f t="shared" si="2125"/>
        <v>0</v>
      </c>
      <c r="V1284" s="30">
        <f t="shared" si="2125"/>
        <v>0</v>
      </c>
      <c r="W1284" s="30">
        <f t="shared" si="2125"/>
        <v>0</v>
      </c>
      <c r="X1284" s="30">
        <f t="shared" si="2125"/>
        <v>0</v>
      </c>
      <c r="Y1284" s="30">
        <f t="shared" si="2125"/>
        <v>0</v>
      </c>
      <c r="Z1284" s="30">
        <f t="shared" si="2125"/>
        <v>0</v>
      </c>
      <c r="AA1284" s="30">
        <f t="shared" si="2125"/>
        <v>0</v>
      </c>
      <c r="AB1284" s="30">
        <f t="shared" si="2125"/>
        <v>0</v>
      </c>
      <c r="AC1284" s="67"/>
    </row>
    <row r="1285" spans="1:29">
      <c r="A1285" s="129" t="s">
        <v>583</v>
      </c>
      <c r="B1285" s="59">
        <v>75212</v>
      </c>
      <c r="C1285" s="165">
        <f>ROUND(B1285/12,2)</f>
        <v>6267.67</v>
      </c>
      <c r="D1285" s="130"/>
      <c r="E1285" s="130"/>
      <c r="F1285" s="130">
        <v>0.9698</v>
      </c>
      <c r="G1285" s="130"/>
      <c r="H1285" s="130"/>
      <c r="I1285" s="130"/>
      <c r="J1285" s="130"/>
      <c r="K1285" s="130"/>
      <c r="L1285" s="130">
        <v>3.0200000000000001E-2</v>
      </c>
      <c r="M1285" s="130"/>
      <c r="N1285" s="130"/>
      <c r="O1285" s="130"/>
      <c r="P1285" s="130"/>
      <c r="Q1285" s="130"/>
      <c r="R1285" s="130"/>
      <c r="S1285" s="130"/>
      <c r="T1285" s="130"/>
      <c r="U1285" s="130"/>
      <c r="V1285" s="130"/>
      <c r="W1285" s="130"/>
      <c r="X1285" s="130"/>
      <c r="Y1285" s="130"/>
      <c r="Z1285" s="131"/>
      <c r="AA1285" s="131"/>
      <c r="AB1285" s="131"/>
      <c r="AC1285" s="67"/>
    </row>
    <row r="1286" spans="1:29">
      <c r="A1286" s="90"/>
      <c r="B1286" s="17"/>
      <c r="C1286" s="165"/>
      <c r="D1286" s="30">
        <f t="shared" ref="D1286" si="2126">$C1285*D1285</f>
        <v>0</v>
      </c>
      <c r="E1286" s="30">
        <f t="shared" ref="E1286" si="2127">$C1285*E1285</f>
        <v>0</v>
      </c>
      <c r="F1286" s="30">
        <f t="shared" ref="F1286:AB1286" si="2128">$C1285*F1285</f>
        <v>6078.3863659999997</v>
      </c>
      <c r="G1286" s="30">
        <f t="shared" si="2128"/>
        <v>0</v>
      </c>
      <c r="H1286" s="30">
        <f t="shared" si="2128"/>
        <v>0</v>
      </c>
      <c r="I1286" s="30">
        <f t="shared" si="2128"/>
        <v>0</v>
      </c>
      <c r="J1286" s="30">
        <f t="shared" si="2128"/>
        <v>0</v>
      </c>
      <c r="K1286" s="30">
        <f t="shared" si="2128"/>
        <v>0</v>
      </c>
      <c r="L1286" s="30">
        <f t="shared" si="2128"/>
        <v>189.28363400000001</v>
      </c>
      <c r="M1286" s="30">
        <f t="shared" si="2128"/>
        <v>0</v>
      </c>
      <c r="N1286" s="30">
        <f t="shared" si="2128"/>
        <v>0</v>
      </c>
      <c r="O1286" s="30">
        <f t="shared" si="2128"/>
        <v>0</v>
      </c>
      <c r="P1286" s="30">
        <f t="shared" si="2128"/>
        <v>0</v>
      </c>
      <c r="Q1286" s="30">
        <f t="shared" si="2128"/>
        <v>0</v>
      </c>
      <c r="R1286" s="30">
        <f t="shared" si="2128"/>
        <v>0</v>
      </c>
      <c r="S1286" s="30">
        <f t="shared" si="2128"/>
        <v>0</v>
      </c>
      <c r="T1286" s="30">
        <f t="shared" si="2128"/>
        <v>0</v>
      </c>
      <c r="U1286" s="30">
        <f t="shared" si="2128"/>
        <v>0</v>
      </c>
      <c r="V1286" s="30">
        <f t="shared" si="2128"/>
        <v>0</v>
      </c>
      <c r="W1286" s="30">
        <f t="shared" si="2128"/>
        <v>0</v>
      </c>
      <c r="X1286" s="30">
        <f t="shared" si="2128"/>
        <v>0</v>
      </c>
      <c r="Y1286" s="30">
        <f t="shared" si="2128"/>
        <v>0</v>
      </c>
      <c r="Z1286" s="30">
        <f t="shared" si="2128"/>
        <v>0</v>
      </c>
      <c r="AA1286" s="30">
        <f t="shared" si="2128"/>
        <v>0</v>
      </c>
      <c r="AB1286" s="30">
        <f t="shared" si="2128"/>
        <v>0</v>
      </c>
      <c r="AC1286" s="67"/>
    </row>
    <row r="1287" spans="1:29">
      <c r="A1287" s="129" t="s">
        <v>584</v>
      </c>
      <c r="B1287" s="59">
        <v>14022374</v>
      </c>
      <c r="C1287" s="165">
        <f>ROUND(B1287/12,2)</f>
        <v>1168531.17</v>
      </c>
      <c r="D1287" s="130"/>
      <c r="E1287" s="130"/>
      <c r="F1287" s="130">
        <v>0.6321</v>
      </c>
      <c r="G1287" s="130"/>
      <c r="H1287" s="130"/>
      <c r="I1287" s="130"/>
      <c r="J1287" s="130"/>
      <c r="K1287" s="130"/>
      <c r="L1287" s="130">
        <v>0.3679</v>
      </c>
      <c r="M1287" s="130"/>
      <c r="N1287" s="130"/>
      <c r="O1287" s="130"/>
      <c r="P1287" s="130"/>
      <c r="Q1287" s="130"/>
      <c r="R1287" s="130"/>
      <c r="S1287" s="130"/>
      <c r="T1287" s="130"/>
      <c r="U1287" s="130"/>
      <c r="V1287" s="130"/>
      <c r="W1287" s="130"/>
      <c r="X1287" s="130"/>
      <c r="Y1287" s="130"/>
      <c r="Z1287" s="131"/>
      <c r="AA1287" s="131"/>
      <c r="AB1287" s="131"/>
      <c r="AC1287" s="67"/>
    </row>
    <row r="1288" spans="1:29">
      <c r="A1288" s="90"/>
      <c r="B1288" s="17"/>
      <c r="C1288" s="165"/>
      <c r="D1288" s="30">
        <f t="shared" ref="D1288" si="2129">$C1287*D1287</f>
        <v>0</v>
      </c>
      <c r="E1288" s="30">
        <f t="shared" ref="E1288" si="2130">$C1287*E1287</f>
        <v>0</v>
      </c>
      <c r="F1288" s="30">
        <f t="shared" ref="F1288:AB1288" si="2131">$C1287*F1287</f>
        <v>738628.55255699996</v>
      </c>
      <c r="G1288" s="30">
        <f t="shared" si="2131"/>
        <v>0</v>
      </c>
      <c r="H1288" s="30">
        <f t="shared" si="2131"/>
        <v>0</v>
      </c>
      <c r="I1288" s="30">
        <f t="shared" si="2131"/>
        <v>0</v>
      </c>
      <c r="J1288" s="30">
        <f t="shared" si="2131"/>
        <v>0</v>
      </c>
      <c r="K1288" s="30">
        <f t="shared" si="2131"/>
        <v>0</v>
      </c>
      <c r="L1288" s="30">
        <f t="shared" si="2131"/>
        <v>429902.61744299997</v>
      </c>
      <c r="M1288" s="30">
        <f t="shared" si="2131"/>
        <v>0</v>
      </c>
      <c r="N1288" s="30">
        <f t="shared" si="2131"/>
        <v>0</v>
      </c>
      <c r="O1288" s="30">
        <f t="shared" si="2131"/>
        <v>0</v>
      </c>
      <c r="P1288" s="30">
        <f t="shared" si="2131"/>
        <v>0</v>
      </c>
      <c r="Q1288" s="30">
        <f t="shared" si="2131"/>
        <v>0</v>
      </c>
      <c r="R1288" s="30">
        <f t="shared" si="2131"/>
        <v>0</v>
      </c>
      <c r="S1288" s="30">
        <f t="shared" si="2131"/>
        <v>0</v>
      </c>
      <c r="T1288" s="30">
        <f t="shared" si="2131"/>
        <v>0</v>
      </c>
      <c r="U1288" s="30">
        <f t="shared" si="2131"/>
        <v>0</v>
      </c>
      <c r="V1288" s="30">
        <f t="shared" si="2131"/>
        <v>0</v>
      </c>
      <c r="W1288" s="30">
        <f t="shared" si="2131"/>
        <v>0</v>
      </c>
      <c r="X1288" s="30">
        <f t="shared" si="2131"/>
        <v>0</v>
      </c>
      <c r="Y1288" s="30">
        <f t="shared" si="2131"/>
        <v>0</v>
      </c>
      <c r="Z1288" s="30">
        <f t="shared" si="2131"/>
        <v>0</v>
      </c>
      <c r="AA1288" s="30">
        <f t="shared" si="2131"/>
        <v>0</v>
      </c>
      <c r="AB1288" s="30">
        <f t="shared" si="2131"/>
        <v>0</v>
      </c>
      <c r="AC1288" s="67"/>
    </row>
    <row r="1289" spans="1:29">
      <c r="A1289" s="129" t="s">
        <v>585</v>
      </c>
      <c r="B1289" s="59">
        <v>105656</v>
      </c>
      <c r="C1289" s="165">
        <f>ROUND(B1289/12,2)</f>
        <v>8804.67</v>
      </c>
      <c r="D1289" s="130"/>
      <c r="E1289" s="130"/>
      <c r="F1289" s="130">
        <v>0.22819999999999999</v>
      </c>
      <c r="G1289" s="130"/>
      <c r="H1289" s="130"/>
      <c r="I1289" s="130"/>
      <c r="J1289" s="130"/>
      <c r="K1289" s="130"/>
      <c r="L1289" s="130">
        <v>0.77180000000000004</v>
      </c>
      <c r="M1289" s="130"/>
      <c r="N1289" s="130"/>
      <c r="O1289" s="130"/>
      <c r="P1289" s="130"/>
      <c r="Q1289" s="130"/>
      <c r="R1289" s="130"/>
      <c r="S1289" s="130"/>
      <c r="T1289" s="130"/>
      <c r="U1289" s="130"/>
      <c r="V1289" s="130"/>
      <c r="W1289" s="130"/>
      <c r="X1289" s="130"/>
      <c r="Y1289" s="130"/>
      <c r="Z1289" s="131"/>
      <c r="AA1289" s="131"/>
      <c r="AB1289" s="131"/>
      <c r="AC1289" s="67"/>
    </row>
    <row r="1290" spans="1:29">
      <c r="A1290" s="90"/>
      <c r="B1290" s="17"/>
      <c r="C1290" s="165"/>
      <c r="D1290" s="30">
        <f t="shared" ref="D1290" si="2132">$C1289*D1289</f>
        <v>0</v>
      </c>
      <c r="E1290" s="30">
        <f t="shared" ref="E1290" si="2133">$C1289*E1289</f>
        <v>0</v>
      </c>
      <c r="F1290" s="30">
        <f t="shared" ref="F1290:AB1290" si="2134">$C1289*F1289</f>
        <v>2009.225694</v>
      </c>
      <c r="G1290" s="30">
        <f t="shared" si="2134"/>
        <v>0</v>
      </c>
      <c r="H1290" s="30">
        <f t="shared" si="2134"/>
        <v>0</v>
      </c>
      <c r="I1290" s="30">
        <f t="shared" si="2134"/>
        <v>0</v>
      </c>
      <c r="J1290" s="30">
        <f t="shared" si="2134"/>
        <v>0</v>
      </c>
      <c r="K1290" s="30">
        <f t="shared" si="2134"/>
        <v>0</v>
      </c>
      <c r="L1290" s="30">
        <f t="shared" si="2134"/>
        <v>6795.4443060000003</v>
      </c>
      <c r="M1290" s="30">
        <f t="shared" si="2134"/>
        <v>0</v>
      </c>
      <c r="N1290" s="30">
        <f t="shared" si="2134"/>
        <v>0</v>
      </c>
      <c r="O1290" s="30">
        <f t="shared" si="2134"/>
        <v>0</v>
      </c>
      <c r="P1290" s="30">
        <f t="shared" si="2134"/>
        <v>0</v>
      </c>
      <c r="Q1290" s="30">
        <f t="shared" si="2134"/>
        <v>0</v>
      </c>
      <c r="R1290" s="30">
        <f t="shared" si="2134"/>
        <v>0</v>
      </c>
      <c r="S1290" s="30">
        <f t="shared" si="2134"/>
        <v>0</v>
      </c>
      <c r="T1290" s="30">
        <f t="shared" si="2134"/>
        <v>0</v>
      </c>
      <c r="U1290" s="30">
        <f t="shared" si="2134"/>
        <v>0</v>
      </c>
      <c r="V1290" s="30">
        <f t="shared" si="2134"/>
        <v>0</v>
      </c>
      <c r="W1290" s="30">
        <f t="shared" si="2134"/>
        <v>0</v>
      </c>
      <c r="X1290" s="30">
        <f t="shared" si="2134"/>
        <v>0</v>
      </c>
      <c r="Y1290" s="30">
        <f t="shared" si="2134"/>
        <v>0</v>
      </c>
      <c r="Z1290" s="30">
        <f t="shared" si="2134"/>
        <v>0</v>
      </c>
      <c r="AA1290" s="30">
        <f t="shared" si="2134"/>
        <v>0</v>
      </c>
      <c r="AB1290" s="30">
        <f t="shared" si="2134"/>
        <v>0</v>
      </c>
      <c r="AC1290" s="67"/>
    </row>
    <row r="1291" spans="1:29">
      <c r="A1291" s="129" t="s">
        <v>586</v>
      </c>
      <c r="B1291" s="59">
        <v>115520</v>
      </c>
      <c r="C1291" s="165">
        <f>ROUND(B1291/12,2)</f>
        <v>9626.67</v>
      </c>
      <c r="D1291" s="130"/>
      <c r="E1291" s="130"/>
      <c r="F1291" s="130">
        <v>0.22819999999999999</v>
      </c>
      <c r="G1291" s="130"/>
      <c r="H1291" s="130"/>
      <c r="I1291" s="130"/>
      <c r="J1291" s="130"/>
      <c r="K1291" s="130"/>
      <c r="L1291" s="130">
        <v>0.77180000000000004</v>
      </c>
      <c r="M1291" s="130"/>
      <c r="N1291" s="130"/>
      <c r="O1291" s="130"/>
      <c r="P1291" s="130"/>
      <c r="Q1291" s="130"/>
      <c r="R1291" s="130"/>
      <c r="S1291" s="130"/>
      <c r="T1291" s="130"/>
      <c r="U1291" s="130"/>
      <c r="V1291" s="130"/>
      <c r="W1291" s="130"/>
      <c r="X1291" s="130"/>
      <c r="Y1291" s="130"/>
      <c r="Z1291" s="131"/>
      <c r="AA1291" s="131"/>
      <c r="AB1291" s="131"/>
      <c r="AC1291" s="67"/>
    </row>
    <row r="1292" spans="1:29">
      <c r="A1292" s="90"/>
      <c r="B1292" s="17"/>
      <c r="C1292" s="165"/>
      <c r="D1292" s="30">
        <f t="shared" ref="D1292" si="2135">$C1291*D1291</f>
        <v>0</v>
      </c>
      <c r="E1292" s="30">
        <f t="shared" ref="E1292" si="2136">$C1291*E1291</f>
        <v>0</v>
      </c>
      <c r="F1292" s="30">
        <f t="shared" ref="F1292:AB1292" si="2137">$C1291*F1291</f>
        <v>2196.806094</v>
      </c>
      <c r="G1292" s="30">
        <f t="shared" si="2137"/>
        <v>0</v>
      </c>
      <c r="H1292" s="30">
        <f t="shared" si="2137"/>
        <v>0</v>
      </c>
      <c r="I1292" s="30">
        <f t="shared" si="2137"/>
        <v>0</v>
      </c>
      <c r="J1292" s="30">
        <f t="shared" si="2137"/>
        <v>0</v>
      </c>
      <c r="K1292" s="30">
        <f t="shared" si="2137"/>
        <v>0</v>
      </c>
      <c r="L1292" s="30">
        <f t="shared" si="2137"/>
        <v>7429.8639060000005</v>
      </c>
      <c r="M1292" s="30">
        <f t="shared" si="2137"/>
        <v>0</v>
      </c>
      <c r="N1292" s="30">
        <f t="shared" si="2137"/>
        <v>0</v>
      </c>
      <c r="O1292" s="30">
        <f t="shared" si="2137"/>
        <v>0</v>
      </c>
      <c r="P1292" s="30">
        <f t="shared" si="2137"/>
        <v>0</v>
      </c>
      <c r="Q1292" s="30">
        <f t="shared" si="2137"/>
        <v>0</v>
      </c>
      <c r="R1292" s="30">
        <f t="shared" si="2137"/>
        <v>0</v>
      </c>
      <c r="S1292" s="30">
        <f t="shared" si="2137"/>
        <v>0</v>
      </c>
      <c r="T1292" s="30">
        <f t="shared" si="2137"/>
        <v>0</v>
      </c>
      <c r="U1292" s="30">
        <f t="shared" si="2137"/>
        <v>0</v>
      </c>
      <c r="V1292" s="30">
        <f t="shared" si="2137"/>
        <v>0</v>
      </c>
      <c r="W1292" s="30">
        <f t="shared" si="2137"/>
        <v>0</v>
      </c>
      <c r="X1292" s="30">
        <f t="shared" si="2137"/>
        <v>0</v>
      </c>
      <c r="Y1292" s="30">
        <f t="shared" si="2137"/>
        <v>0</v>
      </c>
      <c r="Z1292" s="30">
        <f t="shared" si="2137"/>
        <v>0</v>
      </c>
      <c r="AA1292" s="30">
        <f t="shared" si="2137"/>
        <v>0</v>
      </c>
      <c r="AB1292" s="30">
        <f t="shared" si="2137"/>
        <v>0</v>
      </c>
      <c r="AC1292" s="67"/>
    </row>
    <row r="1293" spans="1:29">
      <c r="A1293" s="129" t="s">
        <v>607</v>
      </c>
      <c r="B1293" s="59">
        <v>0</v>
      </c>
      <c r="C1293" s="165">
        <f>ROUND(B1293/12,2)</f>
        <v>0</v>
      </c>
      <c r="D1293" s="130"/>
      <c r="E1293" s="130">
        <v>6.4600000000000005E-2</v>
      </c>
      <c r="F1293" s="130">
        <v>8.7400000000000005E-2</v>
      </c>
      <c r="G1293" s="130"/>
      <c r="H1293" s="130">
        <v>0.19739999999999999</v>
      </c>
      <c r="I1293" s="130">
        <v>2.1600000000000001E-2</v>
      </c>
      <c r="J1293" s="130">
        <v>5.8999999999999999E-3</v>
      </c>
      <c r="K1293" s="130">
        <v>1.0200000000000001E-2</v>
      </c>
      <c r="L1293" s="130">
        <v>1E-4</v>
      </c>
      <c r="M1293" s="130"/>
      <c r="N1293" s="130">
        <v>0.39950000000000002</v>
      </c>
      <c r="O1293" s="130">
        <v>4.4999999999999997E-3</v>
      </c>
      <c r="P1293" s="130"/>
      <c r="Q1293" s="130"/>
      <c r="R1293" s="130"/>
      <c r="S1293" s="130"/>
      <c r="T1293" s="130"/>
      <c r="U1293" s="130"/>
      <c r="V1293" s="130">
        <v>0.20880000000000001</v>
      </c>
      <c r="W1293" s="130"/>
      <c r="X1293" s="130"/>
      <c r="Y1293" s="130"/>
      <c r="Z1293" s="131"/>
      <c r="AA1293" s="131"/>
      <c r="AB1293" s="131"/>
      <c r="AC1293" s="67"/>
    </row>
    <row r="1294" spans="1:29">
      <c r="A1294" s="90"/>
      <c r="B1294" s="17"/>
      <c r="C1294" s="165"/>
      <c r="D1294" s="30">
        <f t="shared" ref="D1294" si="2138">$C1293*D1293</f>
        <v>0</v>
      </c>
      <c r="E1294" s="30">
        <f t="shared" ref="E1294:AB1294" si="2139">$C1293*E1293</f>
        <v>0</v>
      </c>
      <c r="F1294" s="30">
        <f t="shared" si="2139"/>
        <v>0</v>
      </c>
      <c r="G1294" s="30">
        <f t="shared" si="2139"/>
        <v>0</v>
      </c>
      <c r="H1294" s="30">
        <f t="shared" si="2139"/>
        <v>0</v>
      </c>
      <c r="I1294" s="30">
        <f t="shared" si="2139"/>
        <v>0</v>
      </c>
      <c r="J1294" s="30">
        <f t="shared" si="2139"/>
        <v>0</v>
      </c>
      <c r="K1294" s="30">
        <f t="shared" si="2139"/>
        <v>0</v>
      </c>
      <c r="L1294" s="30">
        <f t="shared" si="2139"/>
        <v>0</v>
      </c>
      <c r="M1294" s="30">
        <f t="shared" si="2139"/>
        <v>0</v>
      </c>
      <c r="N1294" s="30">
        <f t="shared" si="2139"/>
        <v>0</v>
      </c>
      <c r="O1294" s="30">
        <f t="shared" si="2139"/>
        <v>0</v>
      </c>
      <c r="P1294" s="30">
        <f t="shared" si="2139"/>
        <v>0</v>
      </c>
      <c r="Q1294" s="30">
        <f t="shared" si="2139"/>
        <v>0</v>
      </c>
      <c r="R1294" s="30">
        <f t="shared" si="2139"/>
        <v>0</v>
      </c>
      <c r="S1294" s="30">
        <f t="shared" si="2139"/>
        <v>0</v>
      </c>
      <c r="T1294" s="30">
        <f t="shared" si="2139"/>
        <v>0</v>
      </c>
      <c r="U1294" s="30">
        <f t="shared" si="2139"/>
        <v>0</v>
      </c>
      <c r="V1294" s="30">
        <f t="shared" si="2139"/>
        <v>0</v>
      </c>
      <c r="W1294" s="30">
        <f t="shared" si="2139"/>
        <v>0</v>
      </c>
      <c r="X1294" s="30">
        <f t="shared" si="2139"/>
        <v>0</v>
      </c>
      <c r="Y1294" s="30">
        <f t="shared" si="2139"/>
        <v>0</v>
      </c>
      <c r="Z1294" s="30">
        <f t="shared" si="2139"/>
        <v>0</v>
      </c>
      <c r="AA1294" s="30">
        <f t="shared" si="2139"/>
        <v>0</v>
      </c>
      <c r="AB1294" s="30">
        <f t="shared" si="2139"/>
        <v>0</v>
      </c>
      <c r="AC1294" s="67"/>
    </row>
    <row r="1295" spans="1:29">
      <c r="A1295" s="129" t="s">
        <v>608</v>
      </c>
      <c r="B1295" s="59">
        <v>0</v>
      </c>
      <c r="C1295" s="165">
        <f>ROUND(B1295/12,2)</f>
        <v>0</v>
      </c>
      <c r="D1295" s="130"/>
      <c r="E1295" s="130">
        <v>6.4600000000000005E-2</v>
      </c>
      <c r="F1295" s="130">
        <v>8.7400000000000005E-2</v>
      </c>
      <c r="G1295" s="130"/>
      <c r="H1295" s="130">
        <v>0.19739999999999999</v>
      </c>
      <c r="I1295" s="130">
        <v>2.1600000000000001E-2</v>
      </c>
      <c r="J1295" s="130">
        <v>5.8999999999999999E-3</v>
      </c>
      <c r="K1295" s="130">
        <v>1.0200000000000001E-2</v>
      </c>
      <c r="L1295" s="130">
        <v>1E-4</v>
      </c>
      <c r="M1295" s="130"/>
      <c r="N1295" s="130">
        <v>0.39950000000000002</v>
      </c>
      <c r="O1295" s="130">
        <v>4.4999999999999997E-3</v>
      </c>
      <c r="P1295" s="130"/>
      <c r="Q1295" s="130"/>
      <c r="R1295" s="130"/>
      <c r="S1295" s="130"/>
      <c r="T1295" s="130"/>
      <c r="U1295" s="130"/>
      <c r="V1295" s="130">
        <v>0.20880000000000001</v>
      </c>
      <c r="W1295" s="130"/>
      <c r="X1295" s="130"/>
      <c r="Y1295" s="130"/>
      <c r="Z1295" s="131"/>
      <c r="AA1295" s="131"/>
      <c r="AB1295" s="131"/>
      <c r="AC1295" s="67"/>
    </row>
    <row r="1296" spans="1:29">
      <c r="A1296" s="90"/>
      <c r="B1296" s="17"/>
      <c r="C1296" s="165"/>
      <c r="D1296" s="30">
        <f t="shared" ref="D1296" si="2140">$C1295*D1295</f>
        <v>0</v>
      </c>
      <c r="E1296" s="30">
        <f t="shared" ref="E1296:AB1296" si="2141">$C1295*E1295</f>
        <v>0</v>
      </c>
      <c r="F1296" s="30">
        <f t="shared" si="2141"/>
        <v>0</v>
      </c>
      <c r="G1296" s="30">
        <f t="shared" si="2141"/>
        <v>0</v>
      </c>
      <c r="H1296" s="30">
        <f t="shared" si="2141"/>
        <v>0</v>
      </c>
      <c r="I1296" s="30">
        <f t="shared" si="2141"/>
        <v>0</v>
      </c>
      <c r="J1296" s="30">
        <f t="shared" si="2141"/>
        <v>0</v>
      </c>
      <c r="K1296" s="30">
        <f t="shared" si="2141"/>
        <v>0</v>
      </c>
      <c r="L1296" s="30">
        <f t="shared" si="2141"/>
        <v>0</v>
      </c>
      <c r="M1296" s="30">
        <f t="shared" si="2141"/>
        <v>0</v>
      </c>
      <c r="N1296" s="30">
        <f t="shared" si="2141"/>
        <v>0</v>
      </c>
      <c r="O1296" s="30">
        <f t="shared" si="2141"/>
        <v>0</v>
      </c>
      <c r="P1296" s="30">
        <f t="shared" si="2141"/>
        <v>0</v>
      </c>
      <c r="Q1296" s="30">
        <f t="shared" si="2141"/>
        <v>0</v>
      </c>
      <c r="R1296" s="30">
        <f t="shared" si="2141"/>
        <v>0</v>
      </c>
      <c r="S1296" s="30">
        <f t="shared" si="2141"/>
        <v>0</v>
      </c>
      <c r="T1296" s="30">
        <f t="shared" si="2141"/>
        <v>0</v>
      </c>
      <c r="U1296" s="30">
        <f t="shared" si="2141"/>
        <v>0</v>
      </c>
      <c r="V1296" s="30">
        <f t="shared" si="2141"/>
        <v>0</v>
      </c>
      <c r="W1296" s="30">
        <f t="shared" si="2141"/>
        <v>0</v>
      </c>
      <c r="X1296" s="30">
        <f t="shared" si="2141"/>
        <v>0</v>
      </c>
      <c r="Y1296" s="30">
        <f t="shared" si="2141"/>
        <v>0</v>
      </c>
      <c r="Z1296" s="30">
        <f t="shared" si="2141"/>
        <v>0</v>
      </c>
      <c r="AA1296" s="30">
        <f t="shared" si="2141"/>
        <v>0</v>
      </c>
      <c r="AB1296" s="30">
        <f t="shared" si="2141"/>
        <v>0</v>
      </c>
      <c r="AC1296" s="67"/>
    </row>
    <row r="1297" spans="1:29">
      <c r="A1297" s="129" t="s">
        <v>609</v>
      </c>
      <c r="B1297" s="59">
        <v>2580198</v>
      </c>
      <c r="C1297" s="165">
        <f>ROUND(B1297/12,2)</f>
        <v>215016.5</v>
      </c>
      <c r="D1297" s="130"/>
      <c r="E1297" s="130"/>
      <c r="F1297" s="130">
        <v>0.3715</v>
      </c>
      <c r="G1297" s="130"/>
      <c r="H1297" s="130"/>
      <c r="I1297" s="130"/>
      <c r="J1297" s="130"/>
      <c r="K1297" s="130"/>
      <c r="L1297" s="130">
        <v>0.62849999999999995</v>
      </c>
      <c r="M1297" s="130"/>
      <c r="N1297" s="130"/>
      <c r="O1297" s="130"/>
      <c r="P1297" s="130"/>
      <c r="Q1297" s="130"/>
      <c r="R1297" s="130"/>
      <c r="S1297" s="130"/>
      <c r="T1297" s="130"/>
      <c r="U1297" s="130"/>
      <c r="V1297" s="130"/>
      <c r="W1297" s="130"/>
      <c r="X1297" s="130"/>
      <c r="Y1297" s="130"/>
      <c r="Z1297" s="131"/>
      <c r="AA1297" s="131"/>
      <c r="AB1297" s="131"/>
      <c r="AC1297" s="67"/>
    </row>
    <row r="1298" spans="1:29">
      <c r="A1298" s="90"/>
      <c r="B1298" s="17"/>
      <c r="C1298" s="165"/>
      <c r="D1298" s="30">
        <f t="shared" ref="D1298" si="2142">$C1297*D1297</f>
        <v>0</v>
      </c>
      <c r="E1298" s="30">
        <f t="shared" ref="E1298:AB1298" si="2143">$C1297*E1297</f>
        <v>0</v>
      </c>
      <c r="F1298" s="30">
        <f t="shared" si="2143"/>
        <v>79878.629749999993</v>
      </c>
      <c r="G1298" s="30">
        <f t="shared" si="2143"/>
        <v>0</v>
      </c>
      <c r="H1298" s="30">
        <f t="shared" si="2143"/>
        <v>0</v>
      </c>
      <c r="I1298" s="30">
        <f t="shared" si="2143"/>
        <v>0</v>
      </c>
      <c r="J1298" s="30">
        <f t="shared" si="2143"/>
        <v>0</v>
      </c>
      <c r="K1298" s="30">
        <f t="shared" si="2143"/>
        <v>0</v>
      </c>
      <c r="L1298" s="30">
        <f t="shared" si="2143"/>
        <v>135137.87024999998</v>
      </c>
      <c r="M1298" s="30">
        <f t="shared" si="2143"/>
        <v>0</v>
      </c>
      <c r="N1298" s="30">
        <f t="shared" si="2143"/>
        <v>0</v>
      </c>
      <c r="O1298" s="30">
        <f t="shared" si="2143"/>
        <v>0</v>
      </c>
      <c r="P1298" s="30">
        <f t="shared" si="2143"/>
        <v>0</v>
      </c>
      <c r="Q1298" s="30">
        <f t="shared" si="2143"/>
        <v>0</v>
      </c>
      <c r="R1298" s="30">
        <f t="shared" si="2143"/>
        <v>0</v>
      </c>
      <c r="S1298" s="30">
        <f t="shared" si="2143"/>
        <v>0</v>
      </c>
      <c r="T1298" s="30">
        <f t="shared" si="2143"/>
        <v>0</v>
      </c>
      <c r="U1298" s="30">
        <f t="shared" si="2143"/>
        <v>0</v>
      </c>
      <c r="V1298" s="30">
        <f t="shared" si="2143"/>
        <v>0</v>
      </c>
      <c r="W1298" s="30">
        <f t="shared" si="2143"/>
        <v>0</v>
      </c>
      <c r="X1298" s="30">
        <f t="shared" si="2143"/>
        <v>0</v>
      </c>
      <c r="Y1298" s="30">
        <f t="shared" si="2143"/>
        <v>0</v>
      </c>
      <c r="Z1298" s="30">
        <f t="shared" si="2143"/>
        <v>0</v>
      </c>
      <c r="AA1298" s="30">
        <f t="shared" si="2143"/>
        <v>0</v>
      </c>
      <c r="AB1298" s="30">
        <f t="shared" si="2143"/>
        <v>0</v>
      </c>
      <c r="AC1298" s="67"/>
    </row>
    <row r="1299" spans="1:29">
      <c r="A1299" s="50" t="s">
        <v>50</v>
      </c>
      <c r="B1299" s="33">
        <f>SUM(B1257:B1297)</f>
        <v>20418289</v>
      </c>
      <c r="C1299" s="51">
        <f>SUM(C1257:C1297)</f>
        <v>1701524.1099999999</v>
      </c>
      <c r="D1299" s="126">
        <f>D1258+D1260+D1262+D1264+D1266+D1268+D1270+D1272+D1274+D1276+D1278+D1280+D1282+D1284+D1286+D1288+D1290+D1292+D1294+D1296+D1298</f>
        <v>2009.8673990000002</v>
      </c>
      <c r="E1299" s="126">
        <f>E1258+E1260+E1262+E1264+E1266+E1268+E1270+E1272+E1274+E1276+E1278+E1280+E1282+E1284+E1286+E1288+E1290+E1292+E1294+E1296+E1298</f>
        <v>39974.113277999997</v>
      </c>
      <c r="F1299" s="126">
        <f>F1258+F1260+F1262+F1264+F1266+F1268+F1270+F1272+F1274+F1276+F1278+F1280+F1282+F1284+F1286+F1288+F1290+F1292+F1294+F1296+F1298</f>
        <v>876002.38335099991</v>
      </c>
      <c r="G1299" s="126">
        <f t="shared" ref="G1299" si="2144">G1258+G1260+G1262+G1264+G1266+G1268+G1270+G1272+G1274+G1276+G1278+G1280+G1282+G1284+G1286+G1288+G1290+G1292+G1294+G1296+G1298</f>
        <v>7968.9436760000008</v>
      </c>
      <c r="H1299" s="126">
        <f t="shared" ref="H1299:AB1299" si="2145">H1258+H1260+H1262+H1264+H1266+H1268+H1270+H1272+H1274+H1276+H1278+H1280+H1282+H1284+H1286+H1288+H1290+H1292+H1294+H1296+H1298</f>
        <v>22601.725651000004</v>
      </c>
      <c r="I1299" s="126">
        <f t="shared" si="2145"/>
        <v>13182.913433</v>
      </c>
      <c r="J1299" s="126">
        <f t="shared" si="2145"/>
        <v>2159.3742940000002</v>
      </c>
      <c r="K1299" s="126">
        <f t="shared" si="2145"/>
        <v>3314.3521850000006</v>
      </c>
      <c r="L1299" s="126">
        <f t="shared" si="2145"/>
        <v>581334.05901800003</v>
      </c>
      <c r="M1299" s="126">
        <f t="shared" si="2145"/>
        <v>3118.5309079999997</v>
      </c>
      <c r="N1299" s="126">
        <f t="shared" si="2145"/>
        <v>81337.109866000013</v>
      </c>
      <c r="O1299" s="126">
        <f t="shared" si="2145"/>
        <v>1898.5738890000002</v>
      </c>
      <c r="P1299" s="126">
        <f t="shared" si="2145"/>
        <v>0</v>
      </c>
      <c r="Q1299" s="126">
        <f t="shared" si="2145"/>
        <v>4759.8658130000003</v>
      </c>
      <c r="R1299" s="126">
        <f t="shared" si="2145"/>
        <v>3819.2961429999996</v>
      </c>
      <c r="S1299" s="126">
        <f t="shared" si="2145"/>
        <v>502.386528</v>
      </c>
      <c r="T1299" s="126">
        <f t="shared" si="2145"/>
        <v>5309.1811800000005</v>
      </c>
      <c r="U1299" s="126">
        <f t="shared" si="2145"/>
        <v>1750.7263500000001</v>
      </c>
      <c r="V1299" s="126">
        <f t="shared" si="2145"/>
        <v>38237.374448999995</v>
      </c>
      <c r="W1299" s="126">
        <f t="shared" si="2145"/>
        <v>5626.5197479999997</v>
      </c>
      <c r="X1299" s="126">
        <f t="shared" si="2145"/>
        <v>6282.5310630000004</v>
      </c>
      <c r="Y1299" s="126">
        <f t="shared" si="2145"/>
        <v>255.627242</v>
      </c>
      <c r="Z1299" s="126">
        <f t="shared" si="2145"/>
        <v>0</v>
      </c>
      <c r="AA1299" s="126">
        <f t="shared" si="2145"/>
        <v>78.654536000000007</v>
      </c>
      <c r="AB1299" s="126">
        <f t="shared" si="2145"/>
        <v>0</v>
      </c>
      <c r="AC1299" s="67"/>
    </row>
    <row r="1300" spans="1:29">
      <c r="A1300" s="54"/>
      <c r="B1300" s="7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</row>
    <row r="1301" spans="1:29">
      <c r="A1301" s="183"/>
      <c r="B1301" s="181"/>
      <c r="C1301" s="182"/>
      <c r="D1301" s="182"/>
      <c r="E1301" s="182"/>
      <c r="F1301" s="182"/>
      <c r="G1301" s="18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</row>
    <row r="1302" spans="1:29">
      <c r="A1302" s="54"/>
      <c r="B1302" s="7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C1302" s="67"/>
    </row>
    <row r="1303" spans="1:29">
      <c r="A1303" s="107" t="s">
        <v>235</v>
      </c>
      <c r="B1303" s="108" t="s">
        <v>237</v>
      </c>
      <c r="C1303" s="172"/>
      <c r="D1303" s="109"/>
      <c r="I1303" s="48"/>
      <c r="AC1303" s="67"/>
    </row>
    <row r="1304" spans="1:29">
      <c r="A1304" s="92" t="s">
        <v>236</v>
      </c>
      <c r="B1304" s="78" t="s">
        <v>238</v>
      </c>
      <c r="C1304" s="173"/>
      <c r="D1304" s="57"/>
      <c r="I1304" s="48"/>
      <c r="AC1304" s="67"/>
    </row>
    <row r="1305" spans="1:29">
      <c r="A1305" s="93" t="s">
        <v>386</v>
      </c>
      <c r="B1305" s="79" t="s">
        <v>510</v>
      </c>
      <c r="C1305" s="174"/>
      <c r="D1305" s="58"/>
      <c r="F1305" s="48"/>
      <c r="AC1305" s="67"/>
    </row>
    <row r="1306" spans="1:29">
      <c r="AC1306" s="67"/>
    </row>
    <row r="1307" spans="1:29">
      <c r="AC1307" s="67"/>
    </row>
    <row r="1308" spans="1:29">
      <c r="AC1308" s="67"/>
    </row>
    <row r="1309" spans="1:29">
      <c r="AC1309" s="67"/>
    </row>
    <row r="1310" spans="1:29">
      <c r="AC1310" s="67"/>
    </row>
    <row r="1311" spans="1:29">
      <c r="A1311" s="94"/>
      <c r="B1311" s="52"/>
      <c r="C1311" s="175"/>
      <c r="D1311" s="49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C1311" s="67"/>
    </row>
    <row r="1312" spans="1:29">
      <c r="AC1312" s="67"/>
    </row>
    <row r="1313" spans="29:29">
      <c r="AC1313" s="67"/>
    </row>
    <row r="1314" spans="29:29">
      <c r="AC1314" s="67"/>
    </row>
    <row r="1315" spans="29:29">
      <c r="AC1315" s="67"/>
    </row>
    <row r="1316" spans="29:29">
      <c r="AC1316" s="67"/>
    </row>
    <row r="1317" spans="29:29">
      <c r="AC1317" s="67"/>
    </row>
    <row r="1349" spans="1:26">
      <c r="A1349" s="94"/>
      <c r="B1349" s="52"/>
      <c r="C1349" s="175"/>
      <c r="D1349" s="35"/>
      <c r="E1349" s="35"/>
      <c r="F1349" s="35"/>
      <c r="G1349" s="7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</row>
  </sheetData>
  <mergeCells count="25">
    <mergeCell ref="D466:Y466"/>
    <mergeCell ref="D666:Y666"/>
    <mergeCell ref="D717:Y717"/>
    <mergeCell ref="D870:Y870"/>
    <mergeCell ref="D1006:Y1006"/>
    <mergeCell ref="D900:Y900"/>
    <mergeCell ref="D924:Y924"/>
    <mergeCell ref="D972:Y972"/>
    <mergeCell ref="D992:Y992"/>
    <mergeCell ref="A1:Y1"/>
    <mergeCell ref="D4:Y4"/>
    <mergeCell ref="D166:Y166"/>
    <mergeCell ref="D182:Y182"/>
    <mergeCell ref="D216:Y216"/>
    <mergeCell ref="D1253:Y1253"/>
    <mergeCell ref="D1243:Y1243"/>
    <mergeCell ref="D1204:Y1204"/>
    <mergeCell ref="D1184:Y1184"/>
    <mergeCell ref="D1022:Y1022"/>
    <mergeCell ref="D1090:Y1090"/>
    <mergeCell ref="D1161:Y1161"/>
    <mergeCell ref="D1160:Y1160"/>
    <mergeCell ref="D1194:Y1194"/>
    <mergeCell ref="D1227:Y1227"/>
    <mergeCell ref="D1217:Y12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</cols>
  <sheetData>
    <row r="1" spans="1:23">
      <c r="A1" s="151" t="s">
        <v>486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175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493</v>
      </c>
      <c r="W1" s="110"/>
    </row>
    <row r="2" spans="1:23">
      <c r="A2" s="190" t="s">
        <v>622</v>
      </c>
      <c r="B2" s="112">
        <v>2614</v>
      </c>
      <c r="C2" s="111">
        <v>21717.1</v>
      </c>
      <c r="D2" s="112">
        <v>9154.2999999999993</v>
      </c>
      <c r="E2" s="111">
        <v>12771.1</v>
      </c>
      <c r="F2" s="112">
        <v>6520</v>
      </c>
      <c r="G2" s="112">
        <v>21262.3</v>
      </c>
      <c r="H2" s="111">
        <v>3361.6</v>
      </c>
      <c r="I2" s="112">
        <v>5166.1000000000004</v>
      </c>
      <c r="J2" s="111">
        <v>2714.7</v>
      </c>
      <c r="K2" s="112">
        <v>4125.3</v>
      </c>
      <c r="L2" s="111">
        <v>21156.3</v>
      </c>
      <c r="M2" s="111">
        <v>2993.5</v>
      </c>
      <c r="N2" s="111">
        <v>6122.9</v>
      </c>
      <c r="O2" s="111">
        <v>3021.3</v>
      </c>
      <c r="P2" s="111">
        <v>8582.6</v>
      </c>
      <c r="Q2" s="112">
        <v>2830.3</v>
      </c>
      <c r="R2" s="112">
        <v>5833.8</v>
      </c>
      <c r="S2" s="112">
        <v>7488.6</v>
      </c>
      <c r="T2" s="111">
        <v>10147</v>
      </c>
      <c r="U2" s="111">
        <v>407.4</v>
      </c>
      <c r="V2" s="112">
        <v>121</v>
      </c>
    </row>
    <row r="4" spans="1:23">
      <c r="A4" s="56" t="s">
        <v>485</v>
      </c>
      <c r="B4" s="71">
        <f>SUM('June 2023'!D162+'June 2023'!D178+'June 2023'!D212+'June 2023'!D460+'June 2023'!D662+'June 2023'!D712+'June 2023'!D865+'June 2023'!D896+'June 2023'!D920+'June 2023'!D968+'June 2023'!D988+'June 2023'!D1002+'June 2023'!D1018+'June 2023'!D1086+'June 2023'!D1156+'June 2023'!D1180+'June 2023'!D1190+'June 2023'!D1200+'June 2023'!D1213+'June 2023'!D1223+'June 2023'!D1239+'June 2023'!D1249+'June 2023'!D1299)</f>
        <v>2773500.2150110006</v>
      </c>
      <c r="C4" s="71">
        <f>SUM('June 2023'!E162+'June 2023'!E178+'June 2023'!E212+'June 2023'!E460+'June 2023'!E662+'June 2023'!E712+'June 2023'!E865+'June 2023'!E896+'June 2023'!E920+'June 2023'!E968+'June 2023'!E988+'June 2023'!E1002+'June 2023'!E1018+'June 2023'!E1086+'June 2023'!E1156+'June 2023'!E1180+'June 2023'!E1190+'June 2023'!E1200+'June 2023'!E1213+'June 2023'!E1223+'June 2023'!E1239+'June 2023'!E1249+'June 2023'!E1299)</f>
        <v>15662760.710036</v>
      </c>
      <c r="D4" s="71">
        <f>SUM('June 2023'!F162+'June 2023'!F178+'June 2023'!F212+'June 2023'!F460+'June 2023'!F662+'June 2023'!F712+'June 2023'!F865+'June 2023'!F896+'June 2023'!F920+'June 2023'!F968+'June 2023'!F988+'June 2023'!F1002+'June 2023'!F1018+'June 2023'!F1086+'June 2023'!F1156+'June 2023'!F1180+'June 2023'!F1190+'June 2023'!F1200+'June 2023'!F1213+'June 2023'!F1223+'June 2023'!F1239+'June 2023'!F1249+'June 2023'!F1299)</f>
        <v>14423930.912542</v>
      </c>
      <c r="E4" s="71">
        <f>SUM('June 2023'!G162+'June 2023'!G178+'June 2023'!G212+'June 2023'!G460+'June 2023'!G662+'June 2023'!G712+'June 2023'!G865+'June 2023'!G896+'June 2023'!G920+'June 2023'!G968+'June 2023'!G988+'June 2023'!G1002+'June 2023'!G1018+'June 2023'!G1086+'June 2023'!G1156+'June 2023'!G1180+'June 2023'!G1190+'June 2023'!G1200+'June 2023'!G1213+'June 2023'!G1223+'June 2023'!G1239+'June 2023'!G1249+'June 2023'!G1299)</f>
        <v>5759887.5848329999</v>
      </c>
      <c r="F4" s="71">
        <f>SUM('June 2023'!H162+'June 2023'!H178+'June 2023'!H212+'June 2023'!H460+'June 2023'!H662+'June 2023'!H712+'June 2023'!H865+'June 2023'!H896+'June 2023'!H920+'June 2023'!H968+'June 2023'!H988+'June 2023'!H1002+'June 2023'!H1018+'June 2023'!H1086+'June 2023'!H1156+'June 2023'!H1180+'June 2023'!H1190+'June 2023'!H1200+'June 2023'!H1213+'June 2023'!H1223+'June 2023'!H1239+'June 2023'!H1249+'June 2023'!H1299)</f>
        <v>5792029.8227359997</v>
      </c>
      <c r="G4" s="71">
        <f>SUM('June 2023'!I162+'June 2023'!I178+'June 2023'!I212+'June 2023'!I460+'June 2023'!I662+'June 2023'!I712+'June 2023'!I865+'June 2023'!I896+'June 2023'!I920+'June 2023'!I968+'June 2023'!I988+'June 2023'!I1002+'June 2023'!I1018+'June 2023'!I1086+'June 2023'!I1156+'June 2023'!I1180+'June 2023'!I1190+'June 2023'!I1200+'June 2023'!I1213+'June 2023'!I1223+'June 2023'!I1239+'June 2023'!I1249+'June 2023'!I1299)</f>
        <v>6354030.6980000008</v>
      </c>
      <c r="H4" s="71">
        <f>SUM('June 2023'!J162+'June 2023'!J178+'June 2023'!J212+'June 2023'!J460+'June 2023'!J662+'June 2023'!J712+'June 2023'!J865+'June 2023'!J896+'June 2023'!J920+'June 2023'!J968+'June 2023'!J988+'June 2023'!J1002+'June 2023'!J1018+'June 2023'!J1086+'June 2023'!J1156+'June 2023'!J1180+'June 2023'!J1190+'June 2023'!J1200+'June 2023'!J1213+'June 2023'!J1223+'June 2023'!J1239+'June 2023'!J1249+'June 2023'!J1299)</f>
        <v>1374340.4251319999</v>
      </c>
      <c r="I4" s="71">
        <f>SUM('June 2023'!K162+'June 2023'!K178+'June 2023'!K212+'June 2023'!K460+'June 2023'!K662+'June 2023'!K712+'June 2023'!K865+'June 2023'!K896+'June 2023'!K920+'June 2023'!K968+'June 2023'!K988+'June 2023'!K1002+'June 2023'!K1018+'June 2023'!K1086+'June 2023'!K1156+'June 2023'!K1180+'June 2023'!K1190+'June 2023'!K1200+'June 2023'!K1213+'June 2023'!K1223+'June 2023'!K1239+'June 2023'!K1249+'June 2023'!K1299)</f>
        <v>1059870.6971110001</v>
      </c>
      <c r="J4" s="71">
        <f>SUM('June 2023'!L162+'June 2023'!L178+'June 2023'!L212+'June 2023'!L460+'June 2023'!L662+'June 2023'!L712+'June 2023'!L865+'June 2023'!L896+'June 2023'!L920+'June 2023'!L968+'June 2023'!L988+'June 2023'!L1002+'June 2023'!L1018+'June 2023'!L1086+'June 2023'!L1156+'June 2023'!L1180+'June 2023'!L1190+'June 2023'!L1200+'June 2023'!L1213+'June 2023'!L1223+'June 2023'!L1239+'June 2023'!L1249+'June 2023'!L1299)</f>
        <v>3758378.1544989999</v>
      </c>
      <c r="K4" s="71">
        <f>SUM('June 2023'!M162+'June 2023'!M178+'June 2023'!M212+'June 2023'!M460+'June 2023'!M662+'June 2023'!M712+'June 2023'!M865+'June 2023'!M896+'June 2023'!M920+'June 2023'!M968+'June 2023'!M988+'June 2023'!M1002+'June 2023'!M1018+'June 2023'!M1086+'June 2023'!M1156+'June 2023'!M1180+'June 2023'!M1190+'June 2023'!M1200+'June 2023'!M1213+'June 2023'!M1223+'June 2023'!M1239+'June 2023'!M1249+'June 2023'!M1299)</f>
        <v>1772963.7559490001</v>
      </c>
      <c r="L4" s="71">
        <f>SUM('June 2023'!N162+'June 2023'!N178+'June 2023'!N212+'June 2023'!N460+'June 2023'!N662+'June 2023'!N712+'June 2023'!N865+'June 2023'!N896+'June 2023'!N920+'June 2023'!N968+'June 2023'!N988+'June 2023'!N1002+'June 2023'!N1018+'June 2023'!N1086+'June 2023'!N1156+'June 2023'!N1180+'June 2023'!N1190+'June 2023'!N1200+'June 2023'!N1213+'June 2023'!N1223+'June 2023'!N1239+'June 2023'!N1249+'June 2023'!N1299)</f>
        <v>20776393.509742994</v>
      </c>
      <c r="M4" s="71">
        <f>SUM('June 2023'!O162+'June 2023'!O178+'June 2023'!O212+'June 2023'!O460+'June 2023'!O662+'June 2023'!O712+'June 2023'!O865+'June 2023'!O896+'June 2023'!O920+'June 2023'!O968+'June 2023'!O988+'June 2023'!O1002+'June 2023'!O1018+'June 2023'!O1086+'June 2023'!O1156+'June 2023'!O1180+'June 2023'!O1190+'June 2023'!O1200+'June 2023'!O1213+'June 2023'!O1223+'June 2023'!O1239+'June 2023'!O1249+'June 2023'!O1299)</f>
        <v>982182.66836599994</v>
      </c>
      <c r="N4" s="71">
        <f>SUM('June 2023'!Q162,'June 2023'!Q178,'June 2023'!Q212,'June 2023'!Q460,'June 2023'!Q662,'June 2023'!Q712,'June 2023'!Q865,'June 2023'!Q896,'June 2023'!Q920,'June 2023'!Q968,'June 2023'!Q988,'June 2023'!Q1002,'June 2023'!Q1018,'June 2023'!Q1086,'June 2023'!Q1156,'June 2023'!Q1180,'June 2023'!Q1190,'June 2023'!Q1200,'June 2023'!Q1213,'June 2023'!Q1223,'June 2023'!Q1239,'June 2023'!Q1249,'June 2023'!Q1299)</f>
        <v>7109805.9006819995</v>
      </c>
      <c r="O4" s="71">
        <f>SUM('June 2023'!R162,'June 2023'!R178,'June 2023'!R212,'June 2023'!R460,'June 2023'!R662,'June 2023'!R712,'June 2023'!R865,'June 2023'!R896,'June 2023'!R920,'June 2023'!R968,'June 2023'!R988,'June 2023'!R1002,'June 2023'!R1018,'June 2023'!R1086,'June 2023'!R1156,'June 2023'!R1180,'June 2023'!R1190,'June 2023'!R1200,'June 2023'!R1213,'June 2023'!R1223,'June 2023'!R1239,'June 2023'!R1249,'June 2023'!R1299)</f>
        <v>1029896.9976280003</v>
      </c>
      <c r="P4" s="71">
        <f>SUM('June 2023'!T162+'June 2023'!T178+'June 2023'!T212+'June 2023'!T460+'June 2023'!T662+'June 2023'!T712+'June 2023'!T865+'June 2023'!T896+'June 2023'!T920+'June 2023'!T968+'June 2023'!T988+'June 2023'!T1002+'June 2023'!T1018+'June 2023'!T1086+'June 2023'!T1156+'June 2023'!T1180+'June 2023'!T1190+'June 2023'!T1200+'June 2023'!T1213+'June 2023'!T1223+'June 2023'!T1239+'June 2023'!T1249+'June 2023'!T1299)</f>
        <v>8411597.7583110016</v>
      </c>
      <c r="Q4" s="71">
        <f>SUM('June 2023'!U162+'June 2023'!U178+'June 2023'!U212+'June 2023'!U460+'June 2023'!U662+'June 2023'!U712+'June 2023'!U865+'June 2023'!U896+'June 2023'!U920+'June 2023'!U968+'June 2023'!U988+'June 2023'!U1002+'June 2023'!U1018+'June 2023'!U1086+'June 2023'!U1156+'June 2023'!U1180+'June 2023'!U1190+'June 2023'!U1200+'June 2023'!U1213+'June 2023'!U1223+'June 2023'!U1239+'June 2023'!U1249+'June 2023'!U1299)</f>
        <v>4788681.1900130007</v>
      </c>
      <c r="R4" s="71">
        <f>SUM('June 2023'!V162+'June 2023'!V178+'June 2023'!V212+'June 2023'!V460+'June 2023'!V662+'June 2023'!V712+'June 2023'!V865+'June 2023'!V896+'June 2023'!V920+'June 2023'!V968+'June 2023'!V988+'June 2023'!V1002+'June 2023'!V1018+'June 2023'!V1086+'June 2023'!V1156+'June 2023'!V1180+'June 2023'!V1190+'June 2023'!V1200+'June 2023'!V1213+'June 2023'!V1223+'June 2023'!V1239+'June 2023'!V1249+'June 2023'!V1299)</f>
        <v>6712122.2154389992</v>
      </c>
      <c r="S4" s="71">
        <f>SUM('June 2023'!W162+'June 2023'!W178+'June 2023'!W212+'June 2023'!W460+'June 2023'!W662+'June 2023'!W712+'June 2023'!W865+'June 2023'!W896+'June 2023'!W920+'June 2023'!W968+'June 2023'!W988+'June 2023'!W1002+'June 2023'!W1018+'June 2023'!W1086+'June 2023'!W1156+'June 2023'!W1180+'June 2023'!W1190+'June 2023'!W1200+'June 2023'!W1213+'June 2023'!W1223+'June 2023'!W1239+'June 2023'!W1249+'June 2023'!W1299)</f>
        <v>3270780.3206240004</v>
      </c>
      <c r="T4" s="71">
        <f>SUM('June 2023'!X162+'June 2023'!X178+'June 2023'!X212+'June 2023'!X460+'June 2023'!X662+'June 2023'!X712+'June 2023'!X865+'June 2023'!X896+'June 2023'!X920+'June 2023'!X968+'June 2023'!X988+'June 2023'!X1002+'June 2023'!X1018+'June 2023'!X1086+'June 2023'!X1156+'June 2023'!X1180+'June 2023'!X1190+'June 2023'!X1200+'June 2023'!X1213+'June 2023'!X1223+'June 2023'!X1239+'June 2023'!X1249+'June 2023'!X1299)</f>
        <v>31860962.181446001</v>
      </c>
      <c r="U4" s="71">
        <f>SUM('June 2023'!Y162+'June 2023'!Y178+'June 2023'!Y212+'June 2023'!Y460+'June 2023'!Y662+'June 2023'!Y712+'June 2023'!Y865+'June 2023'!Y896+'June 2023'!Y920+'June 2023'!Y968+'June 2023'!Y988+'June 2023'!Y1002+'June 2023'!Y1018+'June 2023'!Y1086+'June 2023'!Y1156+'June 2023'!Y1180+'June 2023'!Y1190+'June 2023'!Y1200+'June 2023'!Y1213+'June 2023'!Y1223+'June 2023'!Y1239+'June 2023'!Y1249+'June 2023'!Y1299)</f>
        <v>1260287.4271549997</v>
      </c>
      <c r="V4" s="71">
        <f>SUM('June 2023'!AA162+'June 2023'!AA178+'June 2023'!AA212+'June 2023'!AA460+'June 2023'!AA662+'June 2023'!AA712+'June 2023'!AA865+'June 2023'!AA896+'June 2023'!AA920+'June 2023'!AA968+'June 2023'!AA988+'June 2023'!AA1002+'June 2023'!AA1018+'June 2023'!AA1086+'June 2023'!AA1156+'June 2023'!AA1180+'June 2023'!AA1190+'June 2023'!AA1200+'June 2023'!AA1213+'June 2023'!AA1223+'June 2023'!AA1239+'June 2023'!AA1249+'June 2023'!AA1299)</f>
        <v>34419.693791999998</v>
      </c>
    </row>
    <row r="5" spans="1:23">
      <c r="A5" s="56" t="s">
        <v>487</v>
      </c>
      <c r="B5" s="71">
        <f>B4/B2</f>
        <v>1061.0176798052796</v>
      </c>
      <c r="C5" s="71">
        <f t="shared" ref="C5" si="0">C4/C2</f>
        <v>721.21787485603511</v>
      </c>
      <c r="D5" s="71">
        <f t="shared" ref="D5" si="1">D4/D2</f>
        <v>1575.6454248322648</v>
      </c>
      <c r="E5" s="71">
        <f t="shared" ref="E5:V5" si="2">E4/E2</f>
        <v>451.00951247997432</v>
      </c>
      <c r="F5" s="71">
        <f>F4/F2</f>
        <v>888.34813232147235</v>
      </c>
      <c r="G5" s="71">
        <f t="shared" si="2"/>
        <v>298.84023355892828</v>
      </c>
      <c r="H5" s="71">
        <f t="shared" si="2"/>
        <v>408.83520500118988</v>
      </c>
      <c r="I5" s="71">
        <f t="shared" si="2"/>
        <v>205.1587652408974</v>
      </c>
      <c r="J5" s="71">
        <f t="shared" si="2"/>
        <v>1384.4543244185361</v>
      </c>
      <c r="K5" s="71">
        <f t="shared" si="2"/>
        <v>429.77813878966379</v>
      </c>
      <c r="L5" s="71">
        <f t="shared" si="2"/>
        <v>982.0428671243551</v>
      </c>
      <c r="M5" s="71">
        <f t="shared" si="2"/>
        <v>328.10511720928679</v>
      </c>
      <c r="N5" s="71">
        <f t="shared" si="2"/>
        <v>1161.1827566483203</v>
      </c>
      <c r="O5" s="71">
        <f t="shared" si="2"/>
        <v>340.8787600132394</v>
      </c>
      <c r="P5" s="71">
        <f t="shared" si="2"/>
        <v>980.07570646552347</v>
      </c>
      <c r="Q5" s="71">
        <f t="shared" si="2"/>
        <v>1691.9341377285095</v>
      </c>
      <c r="R5" s="71">
        <f t="shared" si="2"/>
        <v>1150.5574780484417</v>
      </c>
      <c r="S5" s="71">
        <f t="shared" si="2"/>
        <v>436.76793000347197</v>
      </c>
      <c r="T5" s="71">
        <f t="shared" si="2"/>
        <v>3139.9391131808416</v>
      </c>
      <c r="U5" s="71">
        <f t="shared" si="2"/>
        <v>3093.4890209990176</v>
      </c>
      <c r="V5" s="71">
        <f t="shared" si="2"/>
        <v>284.46027927272723</v>
      </c>
    </row>
    <row r="6" spans="1:23">
      <c r="A6" s="56" t="s">
        <v>483</v>
      </c>
      <c r="B6" s="71">
        <f t="shared" ref="B6" si="3">B5*12</f>
        <v>12732.212157663354</v>
      </c>
      <c r="C6" s="71">
        <f t="shared" ref="C6" si="4">C5*12</f>
        <v>8654.6144982724218</v>
      </c>
      <c r="D6" s="71">
        <f t="shared" ref="D6:V6" si="5">D5*12</f>
        <v>18907.745097987179</v>
      </c>
      <c r="E6" s="71">
        <f t="shared" si="5"/>
        <v>5412.1141497596918</v>
      </c>
      <c r="F6" s="71">
        <f t="shared" si="5"/>
        <v>10660.177587857668</v>
      </c>
      <c r="G6" s="71">
        <f t="shared" si="5"/>
        <v>3586.0828027071393</v>
      </c>
      <c r="H6" s="71">
        <f t="shared" si="5"/>
        <v>4906.0224600142783</v>
      </c>
      <c r="I6" s="71">
        <f t="shared" si="5"/>
        <v>2461.9051828907686</v>
      </c>
      <c r="J6" s="71">
        <f t="shared" si="5"/>
        <v>16613.451893022433</v>
      </c>
      <c r="K6" s="71">
        <f t="shared" si="5"/>
        <v>5157.337665475965</v>
      </c>
      <c r="L6" s="71">
        <f t="shared" si="5"/>
        <v>11784.51440549226</v>
      </c>
      <c r="M6" s="71">
        <f t="shared" si="5"/>
        <v>3937.2614065114412</v>
      </c>
      <c r="N6" s="71">
        <f t="shared" si="5"/>
        <v>13934.193079779843</v>
      </c>
      <c r="O6" s="71">
        <f t="shared" si="5"/>
        <v>4090.545120158873</v>
      </c>
      <c r="P6" s="71">
        <f t="shared" si="5"/>
        <v>11760.908477586281</v>
      </c>
      <c r="Q6" s="71">
        <f t="shared" si="5"/>
        <v>20303.209652742116</v>
      </c>
      <c r="R6" s="71">
        <f t="shared" si="5"/>
        <v>13806.6897365813</v>
      </c>
      <c r="S6" s="71">
        <f t="shared" si="5"/>
        <v>5241.2151600416637</v>
      </c>
      <c r="T6" s="71">
        <f t="shared" si="5"/>
        <v>37679.269358170102</v>
      </c>
      <c r="U6" s="71">
        <f t="shared" si="5"/>
        <v>37121.868251988213</v>
      </c>
      <c r="V6" s="71">
        <f t="shared" si="5"/>
        <v>3413.5233512727268</v>
      </c>
    </row>
    <row r="9" spans="1:23">
      <c r="A9" s="56" t="s">
        <v>484</v>
      </c>
      <c r="B9" s="73">
        <f>'June 2023'!C896</f>
        <v>907266.66999999993</v>
      </c>
      <c r="C9" s="72">
        <v>0</v>
      </c>
      <c r="D9" s="72">
        <v>0</v>
      </c>
      <c r="E9" s="72">
        <v>0</v>
      </c>
      <c r="F9" s="73">
        <f>'June 2023'!C212</f>
        <v>3436665.51</v>
      </c>
      <c r="G9" s="73">
        <f>'June 2023'!C1002</f>
        <v>2479612.5</v>
      </c>
      <c r="H9" s="72">
        <v>0</v>
      </c>
      <c r="I9" s="72">
        <v>0</v>
      </c>
      <c r="J9" s="73">
        <f>'June 2023'!C988</f>
        <v>2639483.2599999998</v>
      </c>
      <c r="K9" s="73">
        <f>'June 2023'!C920</f>
        <v>362789.16000000003</v>
      </c>
      <c r="L9" s="73">
        <f>'June 2023'!C461</f>
        <v>26353059.860000018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3">
        <f>'June 2023'!C968</f>
        <v>3073590.69</v>
      </c>
      <c r="S9" s="72">
        <v>0</v>
      </c>
      <c r="T9" s="73">
        <f>'June 2023'!C662</f>
        <v>45386679.899999991</v>
      </c>
      <c r="U9" s="72">
        <v>0</v>
      </c>
      <c r="V9" s="72">
        <v>0</v>
      </c>
    </row>
    <row r="10" spans="1:23">
      <c r="A10" s="56" t="s">
        <v>487</v>
      </c>
      <c r="B10" s="73">
        <f>B9/B2</f>
        <v>347.07982785003821</v>
      </c>
      <c r="C10" s="72">
        <v>0</v>
      </c>
      <c r="D10" s="72">
        <v>0</v>
      </c>
      <c r="E10" s="72">
        <v>0</v>
      </c>
      <c r="F10" s="73">
        <f>F9/F2</f>
        <v>527.09593711656441</v>
      </c>
      <c r="G10" s="73">
        <f>G9/G2</f>
        <v>116.62014457514005</v>
      </c>
      <c r="H10" s="72">
        <v>0</v>
      </c>
      <c r="I10" s="72">
        <v>0</v>
      </c>
      <c r="J10" s="73">
        <f>J9/J2</f>
        <v>972.29279846760232</v>
      </c>
      <c r="K10" s="73">
        <f>K9/K2</f>
        <v>87.942491455166902</v>
      </c>
      <c r="L10" s="73">
        <f>L9/L2</f>
        <v>1245.6365177275809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3">
        <f>R9/R2</f>
        <v>526.85911241386395</v>
      </c>
      <c r="S10" s="72">
        <v>0</v>
      </c>
      <c r="T10" s="73">
        <f>T9/T2</f>
        <v>4472.9161229920164</v>
      </c>
      <c r="U10" s="72">
        <v>0</v>
      </c>
      <c r="V10" s="72">
        <v>0</v>
      </c>
    </row>
    <row r="11" spans="1:23">
      <c r="A11" s="56" t="s">
        <v>483</v>
      </c>
      <c r="B11" s="73">
        <f>B10*12</f>
        <v>4164.9579342004581</v>
      </c>
      <c r="C11" s="72">
        <v>0</v>
      </c>
      <c r="D11" s="72">
        <v>0</v>
      </c>
      <c r="E11" s="72">
        <v>0</v>
      </c>
      <c r="F11" s="73">
        <f>F10*12</f>
        <v>6325.1512453987725</v>
      </c>
      <c r="G11" s="73">
        <f>G10*12</f>
        <v>1399.4417349016805</v>
      </c>
      <c r="H11" s="72">
        <v>0</v>
      </c>
      <c r="I11" s="72">
        <v>0</v>
      </c>
      <c r="J11" s="73">
        <f>J10*12</f>
        <v>11667.513581611227</v>
      </c>
      <c r="K11" s="73">
        <f>K10*12</f>
        <v>1055.3098974620029</v>
      </c>
      <c r="L11" s="73">
        <f>L10*12</f>
        <v>14947.63821273097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3">
        <f>R10*12</f>
        <v>6322.3093489663679</v>
      </c>
      <c r="S11" s="72">
        <v>0</v>
      </c>
      <c r="T11" s="73">
        <f>T10*12</f>
        <v>53674.993475904193</v>
      </c>
      <c r="U11" s="72">
        <v>0</v>
      </c>
      <c r="V11" s="72">
        <v>0</v>
      </c>
    </row>
    <row r="13" spans="1:23">
      <c r="A13" s="56" t="s">
        <v>488</v>
      </c>
      <c r="L13" s="71"/>
      <c r="M13" s="71"/>
    </row>
    <row r="14" spans="1:23">
      <c r="A14" s="56"/>
      <c r="L14" s="71"/>
      <c r="M14" s="71"/>
    </row>
    <row r="15" spans="1:23">
      <c r="L15" s="71"/>
      <c r="M15" s="71"/>
    </row>
    <row r="16" spans="1:23">
      <c r="A16" s="70"/>
      <c r="B16" s="72"/>
      <c r="C16" s="72"/>
      <c r="L16" s="71"/>
      <c r="M16" s="71"/>
    </row>
    <row r="29" spans="1:13">
      <c r="A29" s="69"/>
      <c r="B29" s="72"/>
      <c r="C29" s="72"/>
      <c r="L29" s="71"/>
      <c r="M29" s="71"/>
    </row>
    <row r="30" spans="1:13">
      <c r="A30" s="69"/>
      <c r="B30" s="72"/>
      <c r="C30" s="72"/>
      <c r="L30" s="71"/>
      <c r="M30" s="71"/>
    </row>
    <row r="31" spans="1:13">
      <c r="A31" s="69"/>
      <c r="B31" s="72"/>
      <c r="C31" s="72"/>
      <c r="L31" s="71"/>
      <c r="M31" s="71"/>
    </row>
    <row r="32" spans="1:13">
      <c r="A32" s="69"/>
      <c r="B32" s="72"/>
      <c r="C32" s="72"/>
      <c r="L32" s="71"/>
      <c r="M32" s="71"/>
    </row>
    <row r="33" spans="1:13">
      <c r="A33" s="69"/>
      <c r="B33" s="72"/>
      <c r="C33" s="72"/>
      <c r="L33" s="71"/>
      <c r="M33" s="71"/>
    </row>
    <row r="34" spans="1:13">
      <c r="A34" s="69"/>
      <c r="B34" s="72"/>
      <c r="C34" s="72"/>
      <c r="L34" s="71"/>
      <c r="M34" s="71"/>
    </row>
    <row r="35" spans="1:13">
      <c r="A35" s="69"/>
      <c r="B35" s="72"/>
      <c r="C35" s="72"/>
      <c r="L35" s="71"/>
      <c r="M35" s="71"/>
    </row>
    <row r="36" spans="1:13">
      <c r="A36" s="69"/>
      <c r="B36" s="72"/>
      <c r="C36" s="72"/>
      <c r="L36" s="71"/>
      <c r="M36" s="71"/>
    </row>
    <row r="37" spans="1:13">
      <c r="A37" s="69"/>
      <c r="B37" s="72"/>
      <c r="C37" s="72"/>
      <c r="L37" s="71"/>
      <c r="M37" s="71"/>
    </row>
    <row r="38" spans="1:13">
      <c r="A38" s="69"/>
      <c r="B38" s="72"/>
      <c r="C38" s="72"/>
    </row>
    <row r="39" spans="1:13">
      <c r="A39" s="69"/>
      <c r="B39" s="72"/>
      <c r="C39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2023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2023-06-08T17:42:04Z</dcterms:modified>
  <cp:category/>
</cp:coreProperties>
</file>