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6015" activeTab="1"/>
  </bookViews>
  <sheets>
    <sheet name="Sample System &amp; Assumptions" sheetId="1" r:id="rId1"/>
    <sheet name="Qualitative Comparison" sheetId="2" r:id="rId2"/>
    <sheet name="Summary" sheetId="3" r:id="rId3"/>
    <sheet name="StatusQuo" sheetId="4" r:id="rId4"/>
    <sheet name="IMM" sheetId="5" r:id="rId5"/>
    <sheet name="PJM" sheetId="6" r:id="rId6"/>
    <sheet name="LS Power" sheetId="7" r:id="rId7"/>
    <sheet name="NRG" sheetId="8" r:id="rId8"/>
    <sheet name="ODEC" sheetId="9" r:id="rId9"/>
    <sheet name="FRR" sheetId="10" r:id="rId10"/>
    <sheet name="AMP" sheetId="11" r:id="rId11"/>
  </sheets>
  <definedNames>
    <definedName name="_xlnm.Print_Area" localSheetId="10">'AMP'!$A$1:$L$29</definedName>
    <definedName name="_xlnm.Print_Area" localSheetId="9">'FRR'!$A$1:$K$28</definedName>
    <definedName name="_xlnm.Print_Area" localSheetId="6">'LS Power'!$A$1:$O$51</definedName>
    <definedName name="_xlnm.Print_Area" localSheetId="7">'NRG'!$A$1:$N$55</definedName>
    <definedName name="_xlnm.Print_Area" localSheetId="8">'ODEC'!$A$1:$K$53</definedName>
    <definedName name="_xlnm.Print_Area" localSheetId="5">'PJM'!$A$1:$M$40</definedName>
    <definedName name="_xlnm.Print_Area" localSheetId="1">'Qualitative Comparison'!#REF!</definedName>
    <definedName name="_xlnm.Print_Area" localSheetId="0">'Sample System &amp; Assumptions'!$B$1:$Q$23</definedName>
    <definedName name="_xlnm.Print_Area" localSheetId="3">'StatusQuo'!$A$1:$M$40</definedName>
    <definedName name="_xlnm.Print_Area" localSheetId="2">'Summary'!#REF!</definedName>
  </definedNames>
  <calcPr fullCalcOnLoad="1"/>
</workbook>
</file>

<file path=xl/sharedStrings.xml><?xml version="1.0" encoding="utf-8"?>
<sst xmlns="http://schemas.openxmlformats.org/spreadsheetml/2006/main" count="796" uniqueCount="160">
  <si>
    <t>Unit</t>
  </si>
  <si>
    <t>MW</t>
  </si>
  <si>
    <t>Offer Price</t>
  </si>
  <si>
    <t>ClearedMW</t>
  </si>
  <si>
    <t>RCP</t>
  </si>
  <si>
    <t>A</t>
  </si>
  <si>
    <t>B</t>
  </si>
  <si>
    <t>C</t>
  </si>
  <si>
    <t xml:space="preserve">Zone </t>
  </si>
  <si>
    <t>Peak Load</t>
  </si>
  <si>
    <t>Obligation</t>
  </si>
  <si>
    <t>FZCP</t>
  </si>
  <si>
    <t>Daily Cost</t>
  </si>
  <si>
    <t>Subsidy</t>
  </si>
  <si>
    <t xml:space="preserve"> </t>
  </si>
  <si>
    <t>Capacity Resources - 9 Resources (Units 2 and 4 Subsidized)</t>
  </si>
  <si>
    <t>Ref. Price</t>
  </si>
  <si>
    <t>Demand &amp; Reliability Requirement</t>
  </si>
  <si>
    <t>Total</t>
  </si>
  <si>
    <t>Rel. Req.</t>
  </si>
  <si>
    <t>Revenue</t>
  </si>
  <si>
    <t>Resource</t>
  </si>
  <si>
    <t>Cleared MW</t>
  </si>
  <si>
    <t>Revenues</t>
  </si>
  <si>
    <t>FRR Method</t>
  </si>
  <si>
    <t>Subsidized resources are not in RPM.</t>
  </si>
  <si>
    <t>Competitive system cost =</t>
  </si>
  <si>
    <t xml:space="preserve">Subsidized resources 2 &amp; 4 MW = </t>
  </si>
  <si>
    <t>Obligation increased.</t>
  </si>
  <si>
    <t>Clearing price reduced from competitive price.</t>
  </si>
  <si>
    <t>Subsidized resources that did not clear get committed.</t>
  </si>
  <si>
    <t>Total cost same as competitive cost.</t>
  </si>
  <si>
    <t>LS Power</t>
  </si>
  <si>
    <t>NRG</t>
  </si>
  <si>
    <t>Resources 2 &amp; 4 did not clear at their Reference Prices.</t>
  </si>
  <si>
    <t xml:space="preserve">Subsidized resources 2 &amp; 4 offered at their unmitigated offer prices clear. They receive the lower clearing price. </t>
  </si>
  <si>
    <t>Adjusted commitments to keep the cost equal to the competitive cost.</t>
  </si>
  <si>
    <t>Reduce commitments by $1,690,000/$2,090,000 ratio =</t>
  </si>
  <si>
    <t>Clearing price lower than competitive clearing price.</t>
  </si>
  <si>
    <t>Cleared MW same as PJM Stage 1 results.</t>
  </si>
  <si>
    <t>Initial competitive price =</t>
  </si>
  <si>
    <t xml:space="preserve">Example System Description </t>
  </si>
  <si>
    <t xml:space="preserve">      - Total system load comprised of three TO Zones (Zones A, B &amp; C)</t>
  </si>
  <si>
    <t xml:space="preserve"> - Capacity Resources totaling 9,000 MW available to satisfy the reliability requirement</t>
  </si>
  <si>
    <t xml:space="preserve">      - Comprised of 9 individual Capacity Resources (Resources 1 through 9) at 1,000 MW each </t>
  </si>
  <si>
    <t xml:space="preserve">      - The sell offer price of each resource except for subsidized Resources 2 and 4 is assumed to represent the resource's true avoidable cost (i.e., fixed cost less net E&amp;AS revenues)</t>
  </si>
  <si>
    <t xml:space="preserve">      - The sell offer price of subsidized Resources 2 and 4 is assumed to represent the resource's true avoidable cost minus the subsidy payment to the resource</t>
  </si>
  <si>
    <t xml:space="preserve"> - Capacity is procured in least-cost manner up to a vertical demand curve at the 6,500 Reliability Requirement </t>
  </si>
  <si>
    <t>Based on 5,900 MW Peak Load and 1.10 FPR</t>
  </si>
  <si>
    <t xml:space="preserve">      - Resources 2 and 4 are assumed to be subsidized units located in Zone A with subsidy funded through non-bypassable charge applied to all load located in Zone A  </t>
  </si>
  <si>
    <t>$/day</t>
  </si>
  <si>
    <t>ODEC Method to calculate Clearing Price</t>
  </si>
  <si>
    <t xml:space="preserve">Subsidized capacity of 2000 MW removed and non-subsidized capacity increased by 9000/7000 ratio. </t>
  </si>
  <si>
    <t>Clearing Price Impact Factor = 2000/9000 =</t>
  </si>
  <si>
    <t>Total resources MW =</t>
  </si>
  <si>
    <t>Step 1 competitive clearing price =</t>
  </si>
  <si>
    <t>Subsidized clearing price adding subsidized MW =</t>
  </si>
  <si>
    <t>Start iterations:</t>
  </si>
  <si>
    <t xml:space="preserve">New subsidized clearing price = </t>
  </si>
  <si>
    <t>Iterations stopped after removal of Resource 9.</t>
  </si>
  <si>
    <t>Only Resource 9 did not elect Clearing Price Impact election.</t>
  </si>
  <si>
    <t xml:space="preserve">Cleared Resource Results </t>
  </si>
  <si>
    <t xml:space="preserve">Load Reliability Charges </t>
  </si>
  <si>
    <t>UCAP Obligation (MW)</t>
  </si>
  <si>
    <t>Daily RPM Charge 
($)</t>
  </si>
  <si>
    <t>Daily RPM Credit
($)</t>
  </si>
  <si>
    <t>PJM Proposal</t>
  </si>
  <si>
    <t>Offer MW</t>
  </si>
  <si>
    <t>LS Proposal</t>
  </si>
  <si>
    <t>LS Proposal*</t>
  </si>
  <si>
    <t>* Results assume that Resource 9 was the only non-subsidized resource to not elect the proposal's Clearing Price Impact Option</t>
  </si>
  <si>
    <t xml:space="preserve">Stage 2 - Clear based on Competitive Offers to determine RCP applicable to resources cleared in Stage 1 </t>
  </si>
  <si>
    <t>Remove 500 MW cleared from Resource 9 with offer price equal to clearing price (assumes that Resource 9 did not select the "Clearing Price Impact Election").</t>
  </si>
  <si>
    <t>Stage 1 - Clear based on Competitive Offers to determine q1 at price p1</t>
  </si>
  <si>
    <t xml:space="preserve">Stage 2 - Clear as Offered to determine RCP applicable to subsidized resources </t>
  </si>
  <si>
    <t>NRG Proposal</t>
  </si>
  <si>
    <t>Stage 1 - Clear as Offered to determine Cleared Resource MW</t>
  </si>
  <si>
    <t xml:space="preserve">Stage 1 - Clear as Offered to determine Cleared Resource MWs </t>
  </si>
  <si>
    <t>ODEC Proposal</t>
  </si>
  <si>
    <t xml:space="preserve"> - Total System Peak Load of 5,900 MW with Reliability Requirement of 6,500 MW (FPR assumed to be 1.10)</t>
  </si>
  <si>
    <t>FRR Method (2000 MW of Subsidized Resources will serve 1,815 MW of Peak Load in Zone A at assumed FPR of 1.1)</t>
  </si>
  <si>
    <t>FRR Approach</t>
  </si>
  <si>
    <t>Clear as Offered to determine Cleared Resource MW and RCP</t>
  </si>
  <si>
    <t>IMM Proposal</t>
  </si>
  <si>
    <t>Status Quo</t>
  </si>
  <si>
    <t>Data</t>
  </si>
  <si>
    <t>Settlement</t>
  </si>
  <si>
    <t xml:space="preserve">Stage 2 - Clear based on MOPR-EX Offer Prices to determine MW cleared and RCP </t>
  </si>
  <si>
    <t xml:space="preserve">  </t>
  </si>
  <si>
    <t xml:space="preserve">Step 1 - Clear based on Competitive Offers to determine "competitive clearing price" and population of resource that are eligible to receive capacity obligation </t>
  </si>
  <si>
    <t>Exelon Proposal</t>
  </si>
  <si>
    <t>LS Power Proposal</t>
  </si>
  <si>
    <t>Calculation of load charges is simplified using one price for all zones.</t>
  </si>
  <si>
    <t>Zone A Obligation reduced by 2,000 MW of subsidized resources as FRR obligation.</t>
  </si>
  <si>
    <t>Auction Clearing and Settlement</t>
  </si>
  <si>
    <t>AMP Proposal</t>
  </si>
  <si>
    <t>Bilateral Contracts</t>
  </si>
  <si>
    <t>RPM Offer MW</t>
  </si>
  <si>
    <t>Bilateral contracts and the corresponding load obligation are not in RPM.</t>
  </si>
  <si>
    <t>RPM Obligation =</t>
  </si>
  <si>
    <t>Reference Price</t>
  </si>
  <si>
    <t xml:space="preserve">      - Offer Price, Subsidy &amp; Competitive Price (Reference Price) expressed in $/MW-day </t>
  </si>
  <si>
    <t xml:space="preserve">RCP = $260 except for Subsidized Resources; 
RCP = $200 for Subsidized Resources 2 &amp; 4 </t>
  </si>
  <si>
    <t>Bilateral contacts: 100% of Resource 2 &amp; 4, 1000 MW from Resources 1, 3, 5 - 9.  Total = 3000 MW.</t>
  </si>
  <si>
    <t>Net CONE * B = $280</t>
  </si>
  <si>
    <t xml:space="preserve">Exelon: PJM results are used for illustration. PJM Stage 2 results will not be implemented as Stage 2 RCP ($260) is less than Net CONE*B ($280). </t>
  </si>
  <si>
    <t xml:space="preserve">Cost impact isolated to Zone responsible for subsidy payment </t>
  </si>
  <si>
    <t xml:space="preserve"> Cost impact for All Zones</t>
  </si>
  <si>
    <t>N/A</t>
  </si>
  <si>
    <t>If answer to 3B is "Yes", is the increase in total cost to load isolated to the zone responsible for the subsidy paymment (i.e. Zone A) or does load in each zone realize a higher cost?</t>
  </si>
  <si>
    <t>3B</t>
  </si>
  <si>
    <t>Yes
assuming that the True Cost is paid to the subsidized resources by load in Zone A</t>
  </si>
  <si>
    <t>Yes
total cost to load will be greater than total load cost for status quo auction outcome and less than total load cost for the competitive auction outcome</t>
  </si>
  <si>
    <t>Yes
total cost to load equal to that of the competitive auction outcome</t>
  </si>
  <si>
    <t>Yes</t>
  </si>
  <si>
    <t xml:space="preserve">Does proposal result in higher overall total cost to load than total cost to load for status quo auction outcome? </t>
  </si>
  <si>
    <t>3A</t>
  </si>
  <si>
    <t>Cost to Load</t>
  </si>
  <si>
    <t>No</t>
  </si>
  <si>
    <t xml:space="preserve">Can the auction procure more MWs than targeted as a result of attempt to accommodate subsidized resources while also attempting to address price suppressive impact of doing do? 
</t>
  </si>
  <si>
    <t>2G</t>
  </si>
  <si>
    <t xml:space="preserve">Yes
but only if the resource elects to clear under this condition </t>
  </si>
  <si>
    <r>
      <t xml:space="preserve">Can an unsubsidized resource clear the auction even if </t>
    </r>
    <r>
      <rPr>
        <sz val="12"/>
        <color indexed="8"/>
        <rFont val="Calibri"/>
        <family val="2"/>
      </rPr>
      <t xml:space="preserve">its as-submitted sell offer price is above the auction clearing price? </t>
    </r>
  </si>
  <si>
    <t>2F</t>
  </si>
  <si>
    <t xml:space="preserve">No
resources having sell offer price below the auction clearing price but above the non-competitive price do not clear the auction </t>
  </si>
  <si>
    <t>No
resources having sell offer price below the auction clearing price will only partially clear the auction</t>
  </si>
  <si>
    <r>
      <rPr>
        <sz val="12"/>
        <color indexed="8"/>
        <rFont val="Calibri"/>
        <family val="2"/>
      </rPr>
      <t>Do</t>
    </r>
    <r>
      <rPr>
        <sz val="12"/>
        <color indexed="8"/>
        <rFont val="Calibri"/>
        <family val="2"/>
      </rPr>
      <t xml:space="preserve">es each unsubsidized resource fully clear the auction if it's as-submitted sell offer price is below the auction clearing price? </t>
    </r>
  </si>
  <si>
    <t>2E</t>
  </si>
  <si>
    <t>No
(subsidized resources are paid the "non-competitive" price)</t>
  </si>
  <si>
    <t xml:space="preserve">Are all cleared resources paid the auction clearing price? </t>
  </si>
  <si>
    <t>2D</t>
  </si>
  <si>
    <t xml:space="preserve">No
auction clearing price is determined by scaling cleared resource MW above maximum MW of each resource sell offer </t>
  </si>
  <si>
    <t>Is the auction clearing price determined in a manner that respects the maximum physical MW capability of each resource sell offer?</t>
  </si>
  <si>
    <t>2C</t>
  </si>
  <si>
    <t xml:space="preserve">proxy "competitive" price 
auction clearing price will lie somewhere between the "non-competitive" price and the "competitive" price  </t>
  </si>
  <si>
    <t>"competitive" price</t>
  </si>
  <si>
    <t>"non-competitive" price</t>
  </si>
  <si>
    <t xml:space="preserve">If answer to 2A is "Yes", what auction clearing price is produced? </t>
  </si>
  <si>
    <t>2B</t>
  </si>
  <si>
    <t xml:space="preserve">No
(withdrawing subsidized resources from supply while simultaneously withdrawing commensurate demand quantity yields auction clearing outcome equivalent to the status quo)  </t>
  </si>
  <si>
    <t>Yes, directly</t>
  </si>
  <si>
    <t xml:space="preserve">Does proposal attempt to mitigate price suppressive impact of subsidization?      </t>
  </si>
  <si>
    <t>2A</t>
  </si>
  <si>
    <t>Mitigation of Price Suppressive Impact of Subsidization / Consistency of Auction Clearing Outcome with as-submitted sell-offers of Unsubsidized Resources</t>
  </si>
  <si>
    <t xml:space="preserve">If answer to 1A is "No", are the subsidized resoures accomodated outside of the auction clearing process by counting their capacity towards the commitment procurement target?      </t>
  </si>
  <si>
    <t>1D</t>
  </si>
  <si>
    <t xml:space="preserve">If answer to 1B is "No", at what price are the subsidized resources paid?     </t>
  </si>
  <si>
    <t>1C</t>
  </si>
  <si>
    <t xml:space="preserve">If answer to 1A is "Yes", are the subsidized resources paid for the cleared MW quantity at the same price as all other cleared resources?    </t>
  </si>
  <si>
    <t>1B</t>
  </si>
  <si>
    <r>
      <t xml:space="preserve">Are subsidized resources accomodated </t>
    </r>
    <r>
      <rPr>
        <b/>
        <sz val="12"/>
        <color indexed="8"/>
        <rFont val="Calibri"/>
        <family val="2"/>
      </rPr>
      <t>by allowing them to clear the auction at their as-submitted non-competitive sell offer pric</t>
    </r>
    <r>
      <rPr>
        <sz val="12"/>
        <color indexed="8"/>
        <rFont val="Calibri"/>
        <family val="2"/>
      </rPr>
      <t xml:space="preserve">e?   </t>
    </r>
  </si>
  <si>
    <t>1A</t>
  </si>
  <si>
    <t>Accomodation of Subsidized Resources</t>
  </si>
  <si>
    <t>"competitive" auction outcome</t>
  </si>
  <si>
    <t>"non-competitive" auction outcome</t>
  </si>
  <si>
    <t>AMPo</t>
  </si>
  <si>
    <t>Exelon</t>
  </si>
  <si>
    <t>For purpose of defining terminology used in the table below,  the "competitive" auction clearing outcome reflects the RCP and cleared Resource MW produced by an auction that is cleared using each resource's "True Cost" sell-offer as described on "Sample System &amp; Assumptions" tab. The IMM Proposal directly yields this "competitive" auction clearing outcome because it uses each resource's "True Cost" sell-offer to clear the auction. 
The "non-competitive" auction clearing outcome reflects the RCP and cleared Resource MW produced by an auction that is cleared using each resource's as-submitted sell offer. As described on "Sample System &amp; Assumptions" tab, the as-submitted sell offer is assumed to equal the "True Cost" for each resource except for subsidized Resources #2 and #4 in which case the as-submitted sell offer is assumed to equal each resource's "True Cost" minus the value of the subsidy. The Status Quo solution directly yields this "non-competitive" auction clearing outcome because it uses each resource's as-submitted sell-offer to clear the auciton.</t>
  </si>
  <si>
    <t>Yes, if the market clearing reaches or exceeds Net CONE *B</t>
  </si>
  <si>
    <t>No, unless price affect of subsidized resources pushes price above the competitive level of Net CONE*B, in which case the impact is the same as PJM's  proposal.</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</si>
</sst>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0.0"/>
    <numFmt numFmtId="167" formatCode="[$-409]dddd\,\ mmmm\ dd\,\ yyyy"/>
    <numFmt numFmtId="168" formatCode="[$-409]h:mm:ss\ AM/PM"/>
    <numFmt numFmtId="169" formatCode="&quot;$&quot;#,##0.0"/>
    <numFmt numFmtId="170" formatCode="0.000"/>
    <numFmt numFmtId="171" formatCode="0.0"/>
    <numFmt numFmtId="172" formatCode="_(* #,##0.0_);_(* \(#,##0.0\);_(* &quot;-&quot;??_);_(@_)"/>
    <numFmt numFmtId="173" formatCode="_(* #,##0_);_(* \(#,##0\);_(* &quot;-&quot;??_);_(@_)"/>
    <numFmt numFmtId="174" formatCode="0.0000000"/>
    <numFmt numFmtId="175" formatCode="0.000000"/>
    <numFmt numFmtId="176" formatCode="0.00000"/>
    <numFmt numFmtId="177" formatCode="0.0000"/>
    <numFmt numFmtId="178" formatCode="0.0%"/>
    <numFmt numFmtId="179" formatCode="&quot;$&quot;#,##0.000"/>
    <numFmt numFmtId="180" formatCode="&quot;$&quot;#,##0.0000"/>
    <numFmt numFmtId="181" formatCode="&quot;Yes&quot;;&quot;Yes&quot;;&quot;No&quot;"/>
    <numFmt numFmtId="182" formatCode="&quot;True&quot;;&quot;True&quot;;&quot;False&quot;"/>
    <numFmt numFmtId="183" formatCode="&quot;On&quot;;&quot;On&quot;;&quot;Off&quot;"/>
    <numFmt numFmtId="184" formatCode="[$€-2]\ #,##0.00_);[Red]\([$€-2]\ #,##0.00\)"/>
  </numFmts>
  <fonts count="64">
    <font>
      <sz val="11"/>
      <color theme="1"/>
      <name val="Calibri"/>
      <family val="2"/>
    </font>
    <font>
      <sz val="11"/>
      <color indexed="8"/>
      <name val="Calibri"/>
      <family val="2"/>
    </font>
    <font>
      <b/>
      <sz val="10"/>
      <name val="Calibri"/>
      <family val="2"/>
    </font>
    <font>
      <b/>
      <sz val="12"/>
      <color indexed="8"/>
      <name val="Calibri"/>
      <family val="2"/>
    </font>
    <font>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1"/>
      <color indexed="8"/>
      <name val="Calibri"/>
      <family val="2"/>
    </font>
    <font>
      <b/>
      <sz val="16"/>
      <color indexed="8"/>
      <name val="Calibri"/>
      <family val="2"/>
    </font>
    <font>
      <b/>
      <sz val="11"/>
      <color indexed="10"/>
      <name val="Calibri"/>
      <family val="2"/>
    </font>
    <font>
      <b/>
      <sz val="11"/>
      <name val="Calibri"/>
      <family val="2"/>
    </font>
    <font>
      <sz val="11"/>
      <name val="Calibri"/>
      <family val="2"/>
    </font>
    <font>
      <b/>
      <sz val="12"/>
      <name val="Calibri"/>
      <family val="2"/>
    </font>
    <font>
      <b/>
      <sz val="14"/>
      <color indexed="8"/>
      <name val="Calibri"/>
      <family val="2"/>
    </font>
    <font>
      <b/>
      <sz val="20"/>
      <color indexed="8"/>
      <name val="Calibri"/>
      <family val="2"/>
    </font>
    <font>
      <sz val="16"/>
      <color indexed="8"/>
      <name val="Calibri"/>
      <family val="2"/>
    </font>
    <font>
      <sz val="18"/>
      <color indexed="8"/>
      <name val="Calibri"/>
      <family val="2"/>
    </font>
    <font>
      <sz val="14"/>
      <color indexed="8"/>
      <name val="Calibri"/>
      <family val="2"/>
    </font>
    <font>
      <sz val="12"/>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1"/>
      <color theme="1"/>
      <name val="Calibri"/>
      <family val="2"/>
    </font>
    <font>
      <b/>
      <sz val="16"/>
      <color theme="1"/>
      <name val="Calibri"/>
      <family val="2"/>
    </font>
    <font>
      <b/>
      <sz val="11"/>
      <color rgb="FFFF0000"/>
      <name val="Calibri"/>
      <family val="2"/>
    </font>
    <font>
      <b/>
      <sz val="12"/>
      <color theme="1"/>
      <name val="Calibri"/>
      <family val="2"/>
    </font>
    <font>
      <sz val="12"/>
      <color theme="1"/>
      <name val="Calibri"/>
      <family val="2"/>
    </font>
    <font>
      <b/>
      <sz val="14"/>
      <color theme="1"/>
      <name val="Calibri"/>
      <family val="2"/>
    </font>
    <font>
      <b/>
      <sz val="20"/>
      <color theme="1"/>
      <name val="Calibri"/>
      <family val="2"/>
    </font>
    <font>
      <sz val="16"/>
      <color theme="1"/>
      <name val="Calibri"/>
      <family val="2"/>
    </font>
    <font>
      <sz val="14"/>
      <color theme="1"/>
      <name val="Calibri"/>
      <family val="2"/>
    </font>
    <font>
      <sz val="18"/>
      <color theme="1"/>
      <name val="Calibri"/>
      <family val="2"/>
    </font>
    <font>
      <sz val="12"/>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style="thin"/>
      <right style="thin"/>
      <top/>
      <bottom/>
    </border>
    <border>
      <left>
        <color indexed="63"/>
      </left>
      <right>
        <color indexed="63"/>
      </right>
      <top style="thin"/>
      <bottom>
        <color indexed="63"/>
      </bottom>
    </border>
    <border>
      <left>
        <color indexed="63"/>
      </left>
      <right>
        <color indexed="63"/>
      </right>
      <top>
        <color indexed="63"/>
      </top>
      <bottom style="thin"/>
    </border>
    <border>
      <left style="medium"/>
      <right style="thin"/>
      <top>
        <color indexed="63"/>
      </top>
      <bottom style="thin"/>
    </border>
    <border>
      <left style="thin"/>
      <right style="medium"/>
      <top>
        <color indexed="63"/>
      </top>
      <bottom style="thin"/>
    </border>
    <border>
      <left style="medium"/>
      <right style="thin"/>
      <top style="medium"/>
      <bottom style="medium"/>
    </border>
    <border>
      <left style="thin"/>
      <right style="medium"/>
      <top style="medium"/>
      <bottom style="mediu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color indexed="63"/>
      </top>
      <bottom style="thin"/>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color indexed="63"/>
      </top>
      <bottom style="thin"/>
    </border>
    <border>
      <left style="medium"/>
      <right style="medium"/>
      <top>
        <color indexed="63"/>
      </top>
      <bottom style="medium"/>
    </border>
    <border>
      <left style="medium"/>
      <right style="thin"/>
      <top style="medium"/>
      <bottom style="thin"/>
    </border>
    <border>
      <left style="thin"/>
      <right style="medium"/>
      <top style="medium"/>
      <bottom style="thin"/>
    </border>
    <border>
      <left style="medium"/>
      <right style="thin"/>
      <top>
        <color indexed="63"/>
      </top>
      <bottom style="medium"/>
    </border>
    <border>
      <left style="thin"/>
      <right style="medium"/>
      <top>
        <color indexed="63"/>
      </top>
      <bottom style="medium"/>
    </border>
    <border>
      <left style="medium"/>
      <right>
        <color indexed="63"/>
      </right>
      <top style="thin"/>
      <bottom style="thin"/>
    </border>
    <border>
      <left style="medium"/>
      <right>
        <color indexed="63"/>
      </right>
      <top style="medium"/>
      <bottom style="thin"/>
    </border>
    <border>
      <left style="medium"/>
      <right>
        <color indexed="63"/>
      </right>
      <top style="thin"/>
      <bottom style="medium"/>
    </border>
    <border>
      <left>
        <color indexed="63"/>
      </left>
      <right style="medium"/>
      <top style="medium"/>
      <bottom style="thin"/>
    </border>
    <border>
      <left>
        <color indexed="63"/>
      </left>
      <right style="medium"/>
      <top>
        <color indexed="63"/>
      </top>
      <bottom style="medium"/>
    </border>
    <border>
      <left style="medium"/>
      <right style="medium"/>
      <top>
        <color indexed="63"/>
      </top>
      <bottom>
        <color indexed="63"/>
      </bottom>
    </border>
    <border>
      <left style="thin"/>
      <right>
        <color indexed="63"/>
      </right>
      <top>
        <color indexed="63"/>
      </top>
      <bottom style="thin"/>
    </border>
    <border>
      <left style="thin"/>
      <right>
        <color indexed="63"/>
      </right>
      <top style="medium"/>
      <bottom style="thin"/>
    </border>
    <border>
      <left style="thin"/>
      <right>
        <color indexed="63"/>
      </right>
      <top>
        <color indexed="63"/>
      </top>
      <bottom style="medium"/>
    </border>
    <border>
      <left style="thin"/>
      <right style="medium"/>
      <top style="thin"/>
      <bottom style="thin"/>
    </border>
    <border>
      <left style="medium"/>
      <right style="thin"/>
      <top style="thin"/>
      <bottom style="medium"/>
    </border>
    <border>
      <left style="medium"/>
      <right style="thin"/>
      <top style="medium"/>
      <bottom>
        <color indexed="63"/>
      </bottom>
    </border>
    <border>
      <left style="thin"/>
      <right style="medium"/>
      <top style="medium"/>
      <bottom>
        <color indexed="63"/>
      </bottom>
    </border>
    <border>
      <left style="medium"/>
      <right style="thin"/>
      <top style="thin"/>
      <bottom style="thin"/>
    </border>
    <border>
      <left style="medium"/>
      <right>
        <color indexed="63"/>
      </right>
      <top style="medium"/>
      <bottom style="medium"/>
    </border>
    <border>
      <left style="thin"/>
      <right style="medium"/>
      <top style="thin"/>
      <bottom style="medium"/>
    </border>
    <border>
      <left>
        <color indexed="63"/>
      </left>
      <right style="medium"/>
      <top style="medium"/>
      <bottom style="medium"/>
    </border>
    <border>
      <left style="medium"/>
      <right style="medium"/>
      <top style="medium"/>
      <bottom>
        <color indexed="63"/>
      </bottom>
    </border>
    <border>
      <left>
        <color indexed="63"/>
      </left>
      <right>
        <color indexed="63"/>
      </right>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235">
    <xf numFmtId="0" fontId="0" fillId="0" borderId="0" xfId="0" applyFont="1" applyAlignment="1">
      <alignment/>
    </xf>
    <xf numFmtId="164" fontId="0" fillId="0" borderId="0" xfId="0" applyNumberFormat="1" applyAlignment="1">
      <alignment/>
    </xf>
    <xf numFmtId="164" fontId="0" fillId="0" borderId="0" xfId="0" applyNumberFormat="1" applyFill="1" applyBorder="1" applyAlignment="1">
      <alignment/>
    </xf>
    <xf numFmtId="0" fontId="0" fillId="0" borderId="0" xfId="0" applyBorder="1" applyAlignment="1">
      <alignment horizontal="right"/>
    </xf>
    <xf numFmtId="164" fontId="0" fillId="0" borderId="0" xfId="0" applyNumberFormat="1" applyBorder="1" applyAlignment="1">
      <alignment/>
    </xf>
    <xf numFmtId="0" fontId="51" fillId="0" borderId="0" xfId="0" applyFont="1" applyAlignment="1">
      <alignment/>
    </xf>
    <xf numFmtId="164" fontId="53" fillId="0" borderId="0" xfId="0" applyNumberFormat="1" applyFont="1" applyAlignment="1">
      <alignment/>
    </xf>
    <xf numFmtId="0" fontId="54" fillId="0" borderId="0" xfId="0" applyFont="1" applyAlignment="1">
      <alignment/>
    </xf>
    <xf numFmtId="0" fontId="51" fillId="0" borderId="0" xfId="0" applyFont="1" applyAlignment="1">
      <alignment horizontal="center"/>
    </xf>
    <xf numFmtId="0" fontId="55" fillId="0" borderId="0" xfId="0" applyFont="1" applyAlignment="1">
      <alignment/>
    </xf>
    <xf numFmtId="0" fontId="0" fillId="0" borderId="10" xfId="0" applyBorder="1" applyAlignment="1">
      <alignment horizontal="right"/>
    </xf>
    <xf numFmtId="3" fontId="0" fillId="0" borderId="10" xfId="0" applyNumberFormat="1" applyBorder="1" applyAlignment="1">
      <alignment horizontal="right"/>
    </xf>
    <xf numFmtId="164" fontId="0" fillId="0" borderId="10" xfId="0" applyNumberFormat="1" applyBorder="1" applyAlignment="1">
      <alignment horizontal="right"/>
    </xf>
    <xf numFmtId="3" fontId="0" fillId="0" borderId="10" xfId="0" applyNumberFormat="1" applyBorder="1" applyAlignment="1">
      <alignment/>
    </xf>
    <xf numFmtId="0" fontId="56" fillId="0" borderId="0" xfId="0" applyFont="1" applyAlignment="1">
      <alignment vertical="center"/>
    </xf>
    <xf numFmtId="0" fontId="57" fillId="0" borderId="0" xfId="0" applyFont="1" applyAlignment="1">
      <alignment/>
    </xf>
    <xf numFmtId="0" fontId="56" fillId="0" borderId="0" xfId="0" applyFont="1" applyAlignment="1">
      <alignment/>
    </xf>
    <xf numFmtId="3" fontId="26" fillId="0" borderId="10" xfId="0" applyNumberFormat="1" applyFont="1" applyBorder="1" applyAlignment="1">
      <alignment/>
    </xf>
    <xf numFmtId="0" fontId="51" fillId="0" borderId="10" xfId="0" applyFont="1" applyBorder="1" applyAlignment="1">
      <alignment horizontal="right"/>
    </xf>
    <xf numFmtId="0" fontId="55" fillId="0" borderId="11" xfId="0" applyFont="1" applyFill="1" applyBorder="1" applyAlignment="1">
      <alignment horizontal="left"/>
    </xf>
    <xf numFmtId="0" fontId="55" fillId="0" borderId="12" xfId="0" applyFont="1" applyFill="1" applyBorder="1" applyAlignment="1">
      <alignment horizontal="left"/>
    </xf>
    <xf numFmtId="0" fontId="51" fillId="0" borderId="10" xfId="0" applyFont="1" applyFill="1" applyBorder="1" applyAlignment="1">
      <alignment horizontal="center"/>
    </xf>
    <xf numFmtId="164" fontId="51" fillId="0" borderId="0" xfId="0" applyNumberFormat="1" applyFont="1" applyAlignment="1">
      <alignment horizontal="center"/>
    </xf>
    <xf numFmtId="170" fontId="55" fillId="0" borderId="0" xfId="0" applyNumberFormat="1" applyFont="1" applyAlignment="1">
      <alignment/>
    </xf>
    <xf numFmtId="0" fontId="51" fillId="0" borderId="13" xfId="0" applyFont="1" applyBorder="1" applyAlignment="1">
      <alignment horizontal="right"/>
    </xf>
    <xf numFmtId="3" fontId="51" fillId="0" borderId="13" xfId="0" applyNumberFormat="1" applyFont="1" applyBorder="1" applyAlignment="1">
      <alignment/>
    </xf>
    <xf numFmtId="0" fontId="0" fillId="0" borderId="14" xfId="0" applyBorder="1" applyAlignment="1">
      <alignment horizontal="right"/>
    </xf>
    <xf numFmtId="3" fontId="51" fillId="0" borderId="14" xfId="0" applyNumberFormat="1" applyFont="1" applyBorder="1" applyAlignment="1">
      <alignment/>
    </xf>
    <xf numFmtId="3" fontId="26" fillId="0" borderId="13" xfId="0" applyNumberFormat="1" applyFont="1" applyBorder="1" applyAlignment="1">
      <alignment/>
    </xf>
    <xf numFmtId="0" fontId="0" fillId="0" borderId="13" xfId="0" applyBorder="1" applyAlignment="1">
      <alignment/>
    </xf>
    <xf numFmtId="0" fontId="54" fillId="0" borderId="0" xfId="0" applyFont="1" applyAlignment="1">
      <alignment vertical="center"/>
    </xf>
    <xf numFmtId="0" fontId="57" fillId="0" borderId="0" xfId="0" applyFont="1" applyAlignment="1">
      <alignment vertical="center"/>
    </xf>
    <xf numFmtId="0" fontId="0" fillId="0" borderId="0" xfId="0" applyBorder="1" applyAlignment="1">
      <alignment/>
    </xf>
    <xf numFmtId="3" fontId="51" fillId="0" borderId="0" xfId="0" applyNumberFormat="1" applyFont="1" applyBorder="1" applyAlignment="1">
      <alignment/>
    </xf>
    <xf numFmtId="3" fontId="0" fillId="0" borderId="0" xfId="0" applyNumberFormat="1" applyBorder="1" applyAlignment="1">
      <alignment/>
    </xf>
    <xf numFmtId="164" fontId="55" fillId="0" borderId="0" xfId="0" applyNumberFormat="1" applyFont="1" applyBorder="1" applyAlignment="1">
      <alignment/>
    </xf>
    <xf numFmtId="0" fontId="51" fillId="4" borderId="10" xfId="0" applyFont="1" applyFill="1" applyBorder="1" applyAlignment="1">
      <alignment horizontal="center"/>
    </xf>
    <xf numFmtId="0" fontId="0" fillId="4" borderId="10" xfId="0" applyFill="1" applyBorder="1" applyAlignment="1">
      <alignment horizontal="right"/>
    </xf>
    <xf numFmtId="3" fontId="0" fillId="4" borderId="10" xfId="0" applyNumberFormat="1" applyFill="1" applyBorder="1" applyAlignment="1">
      <alignment horizontal="right"/>
    </xf>
    <xf numFmtId="164" fontId="0" fillId="4" borderId="10" xfId="0" applyNumberFormat="1" applyFill="1" applyBorder="1" applyAlignment="1">
      <alignment horizontal="right"/>
    </xf>
    <xf numFmtId="164" fontId="0" fillId="4" borderId="10" xfId="0" applyNumberFormat="1" applyFill="1" applyBorder="1" applyAlignment="1">
      <alignment/>
    </xf>
    <xf numFmtId="0" fontId="0" fillId="4" borderId="10" xfId="0" applyFill="1" applyBorder="1" applyAlignment="1">
      <alignment/>
    </xf>
    <xf numFmtId="164" fontId="51" fillId="4" borderId="10" xfId="0" applyNumberFormat="1" applyFont="1" applyFill="1" applyBorder="1" applyAlignment="1">
      <alignment/>
    </xf>
    <xf numFmtId="0" fontId="51" fillId="4" borderId="10" xfId="0" applyFont="1" applyFill="1" applyBorder="1" applyAlignment="1">
      <alignment horizontal="center" wrapText="1"/>
    </xf>
    <xf numFmtId="0" fontId="51" fillId="4" borderId="10" xfId="0" applyFont="1" applyFill="1" applyBorder="1" applyAlignment="1">
      <alignment horizontal="center" vertical="center"/>
    </xf>
    <xf numFmtId="3" fontId="0" fillId="4" borderId="10" xfId="0" applyNumberFormat="1" applyFill="1" applyBorder="1" applyAlignment="1">
      <alignment/>
    </xf>
    <xf numFmtId="1" fontId="0" fillId="4" borderId="10" xfId="0" applyNumberFormat="1" applyFill="1" applyBorder="1" applyAlignment="1">
      <alignment/>
    </xf>
    <xf numFmtId="3" fontId="51" fillId="4" borderId="10" xfId="0" applyNumberFormat="1" applyFont="1" applyFill="1" applyBorder="1" applyAlignment="1">
      <alignment/>
    </xf>
    <xf numFmtId="0" fontId="51" fillId="4" borderId="10" xfId="0" applyFont="1" applyFill="1" applyBorder="1" applyAlignment="1">
      <alignment horizontal="right"/>
    </xf>
    <xf numFmtId="3" fontId="55" fillId="4" borderId="10" xfId="0" applyNumberFormat="1" applyFont="1" applyFill="1" applyBorder="1" applyAlignment="1">
      <alignment/>
    </xf>
    <xf numFmtId="3" fontId="26" fillId="4" borderId="10" xfId="0" applyNumberFormat="1" applyFont="1" applyFill="1" applyBorder="1" applyAlignment="1">
      <alignment/>
    </xf>
    <xf numFmtId="3" fontId="27" fillId="4" borderId="10" xfId="0" applyNumberFormat="1" applyFont="1" applyFill="1" applyBorder="1" applyAlignment="1">
      <alignment horizontal="right"/>
    </xf>
    <xf numFmtId="164" fontId="55" fillId="4" borderId="10" xfId="0" applyNumberFormat="1" applyFont="1" applyFill="1" applyBorder="1" applyAlignment="1">
      <alignment horizontal="right"/>
    </xf>
    <xf numFmtId="3" fontId="55" fillId="4" borderId="10" xfId="0" applyNumberFormat="1" applyFont="1" applyFill="1" applyBorder="1" applyAlignment="1">
      <alignment horizontal="right"/>
    </xf>
    <xf numFmtId="164" fontId="55" fillId="4" borderId="10" xfId="0" applyNumberFormat="1" applyFont="1" applyFill="1" applyBorder="1" applyAlignment="1">
      <alignment/>
    </xf>
    <xf numFmtId="0" fontId="51" fillId="4" borderId="10" xfId="0" applyFont="1" applyFill="1" applyBorder="1" applyAlignment="1">
      <alignment/>
    </xf>
    <xf numFmtId="0" fontId="51" fillId="0" borderId="0" xfId="0" applyFont="1" applyFill="1" applyAlignment="1">
      <alignment/>
    </xf>
    <xf numFmtId="0" fontId="0" fillId="0" borderId="0" xfId="0" applyFill="1" applyAlignment="1">
      <alignment/>
    </xf>
    <xf numFmtId="0" fontId="51" fillId="0" borderId="0" xfId="0" applyFont="1" applyFill="1" applyAlignment="1">
      <alignment horizontal="center"/>
    </xf>
    <xf numFmtId="0" fontId="0" fillId="0" borderId="0" xfId="0" applyFill="1" applyBorder="1" applyAlignment="1">
      <alignment horizontal="right"/>
    </xf>
    <xf numFmtId="1" fontId="0" fillId="0" borderId="0" xfId="0" applyNumberFormat="1" applyFill="1" applyAlignment="1">
      <alignment/>
    </xf>
    <xf numFmtId="3" fontId="51" fillId="0" borderId="0" xfId="0" applyNumberFormat="1" applyFont="1" applyFill="1" applyAlignment="1">
      <alignment horizontal="left"/>
    </xf>
    <xf numFmtId="0" fontId="56" fillId="0" borderId="0" xfId="0" applyFont="1" applyFill="1" applyAlignment="1">
      <alignment vertical="center"/>
    </xf>
    <xf numFmtId="0" fontId="51" fillId="3" borderId="10" xfId="0" applyFont="1" applyFill="1" applyBorder="1" applyAlignment="1">
      <alignment horizontal="center"/>
    </xf>
    <xf numFmtId="0" fontId="0" fillId="3" borderId="10" xfId="0" applyFill="1" applyBorder="1" applyAlignment="1">
      <alignment horizontal="right"/>
    </xf>
    <xf numFmtId="3" fontId="0" fillId="3" borderId="10" xfId="0" applyNumberFormat="1" applyFill="1" applyBorder="1" applyAlignment="1">
      <alignment horizontal="right"/>
    </xf>
    <xf numFmtId="164" fontId="0" fillId="3" borderId="10" xfId="0" applyNumberFormat="1" applyFill="1" applyBorder="1" applyAlignment="1">
      <alignment horizontal="right"/>
    </xf>
    <xf numFmtId="0" fontId="0" fillId="3" borderId="10" xfId="0" applyFill="1" applyBorder="1" applyAlignment="1">
      <alignment/>
    </xf>
    <xf numFmtId="3" fontId="0" fillId="3" borderId="10" xfId="0" applyNumberFormat="1" applyFill="1" applyBorder="1" applyAlignment="1">
      <alignment/>
    </xf>
    <xf numFmtId="164" fontId="0" fillId="3" borderId="10" xfId="0" applyNumberFormat="1" applyFill="1" applyBorder="1" applyAlignment="1">
      <alignment/>
    </xf>
    <xf numFmtId="3" fontId="52" fillId="3" borderId="10" xfId="0" applyNumberFormat="1" applyFont="1" applyFill="1" applyBorder="1" applyAlignment="1">
      <alignment/>
    </xf>
    <xf numFmtId="3" fontId="55" fillId="3" borderId="10" xfId="0" applyNumberFormat="1" applyFont="1" applyFill="1" applyBorder="1" applyAlignment="1">
      <alignment/>
    </xf>
    <xf numFmtId="164" fontId="55" fillId="3" borderId="10" xfId="0" applyNumberFormat="1" applyFont="1" applyFill="1" applyBorder="1" applyAlignment="1">
      <alignment/>
    </xf>
    <xf numFmtId="0" fontId="51" fillId="3" borderId="10" xfId="0" applyFont="1" applyFill="1" applyBorder="1" applyAlignment="1">
      <alignment horizontal="center" wrapText="1"/>
    </xf>
    <xf numFmtId="0" fontId="56" fillId="0" borderId="0" xfId="0" applyFont="1" applyFill="1" applyAlignment="1">
      <alignment/>
    </xf>
    <xf numFmtId="3" fontId="55" fillId="3" borderId="10" xfId="0" applyNumberFormat="1" applyFont="1" applyFill="1" applyBorder="1" applyAlignment="1">
      <alignment horizontal="right"/>
    </xf>
    <xf numFmtId="164" fontId="0" fillId="3" borderId="10" xfId="0" applyNumberFormat="1" applyFont="1" applyFill="1" applyBorder="1" applyAlignment="1">
      <alignment/>
    </xf>
    <xf numFmtId="3" fontId="51" fillId="3" borderId="10" xfId="0" applyNumberFormat="1" applyFont="1" applyFill="1" applyBorder="1" applyAlignment="1">
      <alignment/>
    </xf>
    <xf numFmtId="0" fontId="51" fillId="0" borderId="12" xfId="0" applyFont="1" applyFill="1" applyBorder="1" applyAlignment="1">
      <alignment horizontal="left"/>
    </xf>
    <xf numFmtId="164" fontId="27" fillId="3" borderId="10" xfId="0" applyNumberFormat="1" applyFont="1" applyFill="1" applyBorder="1" applyAlignment="1">
      <alignment/>
    </xf>
    <xf numFmtId="173" fontId="51" fillId="0" borderId="0" xfId="42" applyNumberFormat="1" applyFont="1" applyFill="1" applyAlignment="1">
      <alignment/>
    </xf>
    <xf numFmtId="3" fontId="51" fillId="0" borderId="0" xfId="0" applyNumberFormat="1" applyFont="1" applyFill="1" applyAlignment="1">
      <alignment/>
    </xf>
    <xf numFmtId="0" fontId="57" fillId="0" borderId="0" xfId="0" applyFont="1" applyFill="1" applyAlignment="1">
      <alignment/>
    </xf>
    <xf numFmtId="178" fontId="51" fillId="0" borderId="0" xfId="59" applyNumberFormat="1" applyFont="1" applyFill="1" applyAlignment="1">
      <alignment/>
    </xf>
    <xf numFmtId="43" fontId="0" fillId="0" borderId="0" xfId="0" applyNumberFormat="1" applyFill="1" applyAlignment="1">
      <alignment/>
    </xf>
    <xf numFmtId="164" fontId="51" fillId="0" borderId="0" xfId="0" applyNumberFormat="1" applyFont="1" applyFill="1" applyAlignment="1">
      <alignment horizontal="center"/>
    </xf>
    <xf numFmtId="164" fontId="51" fillId="0" borderId="0" xfId="0" applyNumberFormat="1" applyFont="1" applyFill="1" applyAlignment="1">
      <alignment/>
    </xf>
    <xf numFmtId="165" fontId="51" fillId="0" borderId="0" xfId="0" applyNumberFormat="1" applyFont="1" applyFill="1" applyAlignment="1">
      <alignment/>
    </xf>
    <xf numFmtId="0" fontId="51" fillId="0" borderId="0" xfId="0" applyFont="1" applyBorder="1" applyAlignment="1">
      <alignment horizontal="center"/>
    </xf>
    <xf numFmtId="0" fontId="51" fillId="0" borderId="0" xfId="0" applyFont="1" applyBorder="1" applyAlignment="1">
      <alignment horizontal="center" wrapText="1"/>
    </xf>
    <xf numFmtId="165" fontId="0" fillId="0" borderId="0" xfId="0" applyNumberFormat="1" applyBorder="1" applyAlignment="1">
      <alignment/>
    </xf>
    <xf numFmtId="165" fontId="0" fillId="0" borderId="0" xfId="0" applyNumberFormat="1" applyFont="1" applyBorder="1" applyAlignment="1">
      <alignment/>
    </xf>
    <xf numFmtId="3" fontId="0" fillId="7" borderId="10" xfId="0" applyNumberFormat="1" applyFill="1" applyBorder="1" applyAlignment="1">
      <alignment/>
    </xf>
    <xf numFmtId="164" fontId="0" fillId="7" borderId="10" xfId="0" applyNumberFormat="1" applyFill="1" applyBorder="1" applyAlignment="1">
      <alignment/>
    </xf>
    <xf numFmtId="0" fontId="51" fillId="7" borderId="10" xfId="0" applyFont="1" applyFill="1" applyBorder="1" applyAlignment="1">
      <alignment horizontal="center"/>
    </xf>
    <xf numFmtId="0" fontId="51" fillId="7" borderId="10" xfId="0" applyFont="1" applyFill="1" applyBorder="1" applyAlignment="1">
      <alignment horizontal="center" wrapText="1"/>
    </xf>
    <xf numFmtId="0" fontId="0" fillId="7" borderId="10" xfId="0" applyFill="1" applyBorder="1" applyAlignment="1">
      <alignment horizontal="right"/>
    </xf>
    <xf numFmtId="0" fontId="0" fillId="7" borderId="10" xfId="0" applyFill="1" applyBorder="1" applyAlignment="1">
      <alignment/>
    </xf>
    <xf numFmtId="164" fontId="55" fillId="7" borderId="10" xfId="0" applyNumberFormat="1" applyFont="1" applyFill="1" applyBorder="1" applyAlignment="1">
      <alignment/>
    </xf>
    <xf numFmtId="3" fontId="55" fillId="7" borderId="10" xfId="0" applyNumberFormat="1" applyFont="1" applyFill="1" applyBorder="1" applyAlignment="1">
      <alignment/>
    </xf>
    <xf numFmtId="0" fontId="51" fillId="0" borderId="0" xfId="0" applyFont="1" applyFill="1" applyBorder="1" applyAlignment="1">
      <alignment horizontal="center" vertical="center"/>
    </xf>
    <xf numFmtId="1" fontId="0" fillId="0" borderId="0" xfId="0" applyNumberFormat="1" applyFill="1" applyBorder="1" applyAlignment="1">
      <alignment/>
    </xf>
    <xf numFmtId="3" fontId="51" fillId="0" borderId="0" xfId="0" applyNumberFormat="1" applyFont="1" applyFill="1" applyBorder="1" applyAlignment="1">
      <alignment/>
    </xf>
    <xf numFmtId="0" fontId="0" fillId="0" borderId="0" xfId="0" applyFont="1" applyFill="1" applyAlignment="1">
      <alignment/>
    </xf>
    <xf numFmtId="164" fontId="27" fillId="7" borderId="10" xfId="0" applyNumberFormat="1" applyFont="1" applyFill="1" applyBorder="1" applyAlignment="1">
      <alignment/>
    </xf>
    <xf numFmtId="3" fontId="52" fillId="7" borderId="10" xfId="0" applyNumberFormat="1" applyFont="1" applyFill="1" applyBorder="1" applyAlignment="1">
      <alignment/>
    </xf>
    <xf numFmtId="164" fontId="52" fillId="7" borderId="10" xfId="0" applyNumberFormat="1" applyFont="1" applyFill="1" applyBorder="1" applyAlignment="1">
      <alignment/>
    </xf>
    <xf numFmtId="164" fontId="0" fillId="7" borderId="10" xfId="0" applyNumberFormat="1" applyFont="1" applyFill="1" applyBorder="1" applyAlignment="1">
      <alignment/>
    </xf>
    <xf numFmtId="0" fontId="51" fillId="0" borderId="11" xfId="0" applyFont="1" applyFill="1" applyBorder="1" applyAlignment="1">
      <alignment horizontal="left"/>
    </xf>
    <xf numFmtId="1" fontId="0" fillId="0" borderId="0" xfId="0" applyNumberFormat="1" applyAlignment="1">
      <alignment/>
    </xf>
    <xf numFmtId="43" fontId="0" fillId="0" borderId="0" xfId="0" applyNumberFormat="1" applyFill="1" applyAlignment="1">
      <alignment vertical="center"/>
    </xf>
    <xf numFmtId="3" fontId="56" fillId="0" borderId="0" xfId="0" applyNumberFormat="1" applyFont="1" applyFill="1" applyBorder="1" applyAlignment="1">
      <alignment/>
    </xf>
    <xf numFmtId="3" fontId="28" fillId="0" borderId="0" xfId="0" applyNumberFormat="1" applyFont="1" applyFill="1" applyBorder="1" applyAlignment="1">
      <alignment/>
    </xf>
    <xf numFmtId="164" fontId="28" fillId="0" borderId="0" xfId="0" applyNumberFormat="1" applyFont="1" applyFill="1" applyBorder="1" applyAlignment="1">
      <alignment/>
    </xf>
    <xf numFmtId="3" fontId="57" fillId="4" borderId="15" xfId="0" applyNumberFormat="1" applyFont="1" applyFill="1" applyBorder="1" applyAlignment="1">
      <alignment horizontal="right"/>
    </xf>
    <xf numFmtId="164" fontId="57" fillId="4" borderId="16" xfId="0" applyNumberFormat="1" applyFont="1" applyFill="1" applyBorder="1" applyAlignment="1">
      <alignment/>
    </xf>
    <xf numFmtId="0" fontId="57" fillId="0" borderId="0" xfId="0" applyFont="1" applyFill="1" applyBorder="1" applyAlignment="1">
      <alignment/>
    </xf>
    <xf numFmtId="3" fontId="57" fillId="4" borderId="15" xfId="0" applyNumberFormat="1" applyFont="1" applyFill="1" applyBorder="1" applyAlignment="1">
      <alignment/>
    </xf>
    <xf numFmtId="0" fontId="56" fillId="4" borderId="17" xfId="0" applyFont="1" applyFill="1" applyBorder="1" applyAlignment="1">
      <alignment horizontal="center" wrapText="1"/>
    </xf>
    <xf numFmtId="0" fontId="56" fillId="4" borderId="18" xfId="0" applyFont="1" applyFill="1" applyBorder="1" applyAlignment="1">
      <alignment horizontal="center" vertical="center" wrapText="1"/>
    </xf>
    <xf numFmtId="0" fontId="57" fillId="0" borderId="0" xfId="0" applyFont="1" applyFill="1" applyBorder="1" applyAlignment="1">
      <alignment horizontal="right"/>
    </xf>
    <xf numFmtId="0" fontId="56" fillId="4" borderId="19" xfId="0" applyFont="1" applyFill="1" applyBorder="1" applyAlignment="1">
      <alignment horizontal="center"/>
    </xf>
    <xf numFmtId="0" fontId="57" fillId="4" borderId="20" xfId="0" applyFont="1" applyFill="1" applyBorder="1" applyAlignment="1">
      <alignment horizontal="center"/>
    </xf>
    <xf numFmtId="0" fontId="57" fillId="4" borderId="21" xfId="0" applyFont="1" applyFill="1" applyBorder="1" applyAlignment="1">
      <alignment horizontal="center"/>
    </xf>
    <xf numFmtId="0" fontId="57" fillId="4" borderId="22" xfId="0" applyFont="1" applyFill="1" applyBorder="1" applyAlignment="1">
      <alignment horizontal="center"/>
    </xf>
    <xf numFmtId="0" fontId="57" fillId="4" borderId="23" xfId="0" applyFont="1" applyFill="1" applyBorder="1" applyAlignment="1">
      <alignment horizontal="center"/>
    </xf>
    <xf numFmtId="0" fontId="56" fillId="0" borderId="0" xfId="0" applyFont="1" applyFill="1" applyAlignment="1">
      <alignment horizontal="left" vertical="center"/>
    </xf>
    <xf numFmtId="0" fontId="56" fillId="0" borderId="0" xfId="0" applyFont="1" applyFill="1" applyAlignment="1">
      <alignment horizontal="left"/>
    </xf>
    <xf numFmtId="0" fontId="56" fillId="4" borderId="19" xfId="0" applyFont="1" applyFill="1" applyBorder="1" applyAlignment="1">
      <alignment horizontal="center" vertical="center"/>
    </xf>
    <xf numFmtId="0" fontId="58" fillId="0" borderId="0" xfId="0" applyFont="1" applyFill="1" applyAlignment="1">
      <alignment horizontal="left"/>
    </xf>
    <xf numFmtId="0" fontId="58" fillId="0" borderId="0" xfId="0" applyFont="1" applyFill="1" applyAlignment="1">
      <alignment horizontal="left" vertical="center"/>
    </xf>
    <xf numFmtId="164" fontId="56" fillId="0" borderId="0" xfId="0" applyNumberFormat="1" applyFont="1" applyFill="1" applyBorder="1" applyAlignment="1">
      <alignment/>
    </xf>
    <xf numFmtId="0" fontId="56" fillId="0" borderId="24" xfId="0" applyFont="1" applyFill="1" applyBorder="1" applyAlignment="1">
      <alignment horizontal="center" vertical="center"/>
    </xf>
    <xf numFmtId="0" fontId="57" fillId="0" borderId="0" xfId="0" applyFont="1" applyBorder="1" applyAlignment="1">
      <alignment/>
    </xf>
    <xf numFmtId="0" fontId="56" fillId="0" borderId="25" xfId="0" applyFont="1" applyFill="1" applyBorder="1" applyAlignment="1">
      <alignment horizontal="center" vertical="center"/>
    </xf>
    <xf numFmtId="164" fontId="57" fillId="4" borderId="23" xfId="0" applyNumberFormat="1" applyFont="1" applyFill="1" applyBorder="1" applyAlignment="1">
      <alignment horizontal="center"/>
    </xf>
    <xf numFmtId="165" fontId="57" fillId="0" borderId="0" xfId="0" applyNumberFormat="1" applyFont="1" applyAlignment="1">
      <alignment/>
    </xf>
    <xf numFmtId="3" fontId="0" fillId="0" borderId="0" xfId="0" applyNumberFormat="1" applyFill="1" applyAlignment="1">
      <alignment/>
    </xf>
    <xf numFmtId="165" fontId="0" fillId="0" borderId="0" xfId="0" applyNumberFormat="1" applyAlignment="1">
      <alignment/>
    </xf>
    <xf numFmtId="0" fontId="59" fillId="0" borderId="0" xfId="0" applyFont="1" applyAlignment="1">
      <alignment/>
    </xf>
    <xf numFmtId="0" fontId="54" fillId="0" borderId="0" xfId="0" applyFont="1" applyFill="1" applyAlignment="1">
      <alignment vertical="center"/>
    </xf>
    <xf numFmtId="165" fontId="0" fillId="7" borderId="10" xfId="0" applyNumberFormat="1" applyFill="1" applyBorder="1" applyAlignment="1">
      <alignment/>
    </xf>
    <xf numFmtId="165" fontId="0" fillId="7" borderId="10" xfId="0" applyNumberFormat="1" applyFont="1" applyFill="1" applyBorder="1" applyAlignment="1">
      <alignment/>
    </xf>
    <xf numFmtId="0" fontId="51" fillId="0" borderId="0" xfId="0" applyFont="1" applyFill="1" applyBorder="1" applyAlignment="1">
      <alignment horizontal="center"/>
    </xf>
    <xf numFmtId="164" fontId="55" fillId="0" borderId="0" xfId="0" applyNumberFormat="1" applyFont="1" applyFill="1" applyBorder="1" applyAlignment="1">
      <alignment/>
    </xf>
    <xf numFmtId="0" fontId="60" fillId="0" borderId="0" xfId="0" applyFont="1" applyFill="1" applyAlignment="1">
      <alignment/>
    </xf>
    <xf numFmtId="164" fontId="57" fillId="4" borderId="26" xfId="0" applyNumberFormat="1" applyFont="1" applyFill="1" applyBorder="1" applyAlignment="1">
      <alignment/>
    </xf>
    <xf numFmtId="3" fontId="57" fillId="4" borderId="20" xfId="0" applyNumberFormat="1" applyFont="1" applyFill="1" applyBorder="1" applyAlignment="1">
      <alignment horizontal="center"/>
    </xf>
    <xf numFmtId="3" fontId="57" fillId="4" borderId="23" xfId="0" applyNumberFormat="1" applyFont="1" applyFill="1" applyBorder="1" applyAlignment="1">
      <alignment horizontal="center"/>
    </xf>
    <xf numFmtId="3" fontId="57" fillId="4" borderId="27" xfId="0" applyNumberFormat="1" applyFont="1" applyFill="1" applyBorder="1" applyAlignment="1">
      <alignment horizontal="center"/>
    </xf>
    <xf numFmtId="164" fontId="57" fillId="4" borderId="20" xfId="0" applyNumberFormat="1" applyFont="1" applyFill="1" applyBorder="1" applyAlignment="1">
      <alignment horizontal="center"/>
    </xf>
    <xf numFmtId="164" fontId="57" fillId="4" borderId="27" xfId="0" applyNumberFormat="1" applyFont="1" applyFill="1" applyBorder="1" applyAlignment="1">
      <alignment horizontal="center"/>
    </xf>
    <xf numFmtId="3" fontId="57" fillId="4" borderId="28" xfId="0" applyNumberFormat="1" applyFont="1" applyFill="1" applyBorder="1" applyAlignment="1">
      <alignment horizontal="right"/>
    </xf>
    <xf numFmtId="164" fontId="57" fillId="4" borderId="29" xfId="0" applyNumberFormat="1" applyFont="1" applyFill="1" applyBorder="1" applyAlignment="1">
      <alignment/>
    </xf>
    <xf numFmtId="3" fontId="57" fillId="4" borderId="30" xfId="0" applyNumberFormat="1" applyFont="1" applyFill="1" applyBorder="1" applyAlignment="1">
      <alignment horizontal="right"/>
    </xf>
    <xf numFmtId="164" fontId="57" fillId="4" borderId="31" xfId="0" applyNumberFormat="1" applyFont="1" applyFill="1" applyBorder="1" applyAlignment="1">
      <alignment/>
    </xf>
    <xf numFmtId="0" fontId="57" fillId="4" borderId="32" xfId="0" applyFont="1" applyFill="1" applyBorder="1" applyAlignment="1">
      <alignment horizontal="center"/>
    </xf>
    <xf numFmtId="0" fontId="57" fillId="4" borderId="33" xfId="0" applyFont="1" applyFill="1" applyBorder="1" applyAlignment="1">
      <alignment horizontal="center"/>
    </xf>
    <xf numFmtId="0" fontId="57" fillId="4" borderId="34" xfId="0" applyFont="1" applyFill="1" applyBorder="1" applyAlignment="1">
      <alignment horizontal="center"/>
    </xf>
    <xf numFmtId="164" fontId="57" fillId="4" borderId="35" xfId="0" applyNumberFormat="1" applyFont="1" applyFill="1" applyBorder="1" applyAlignment="1">
      <alignment/>
    </xf>
    <xf numFmtId="164" fontId="57" fillId="4" borderId="36" xfId="0" applyNumberFormat="1" applyFont="1" applyFill="1" applyBorder="1" applyAlignment="1">
      <alignment/>
    </xf>
    <xf numFmtId="3" fontId="57" fillId="4" borderId="20" xfId="0" applyNumberFormat="1" applyFont="1" applyFill="1" applyBorder="1" applyAlignment="1">
      <alignment horizontal="right"/>
    </xf>
    <xf numFmtId="3" fontId="57" fillId="4" borderId="23" xfId="0" applyNumberFormat="1" applyFont="1" applyFill="1" applyBorder="1" applyAlignment="1">
      <alignment horizontal="right"/>
    </xf>
    <xf numFmtId="3" fontId="57" fillId="4" borderId="37" xfId="0" applyNumberFormat="1" applyFont="1" applyFill="1" applyBorder="1" applyAlignment="1">
      <alignment horizontal="right"/>
    </xf>
    <xf numFmtId="3" fontId="57" fillId="4" borderId="21" xfId="0" applyNumberFormat="1" applyFont="1" applyFill="1" applyBorder="1" applyAlignment="1">
      <alignment horizontal="right"/>
    </xf>
    <xf numFmtId="3" fontId="57" fillId="4" borderId="27" xfId="0" applyNumberFormat="1" applyFont="1" applyFill="1" applyBorder="1" applyAlignment="1">
      <alignment horizontal="right"/>
    </xf>
    <xf numFmtId="3" fontId="57" fillId="4" borderId="28" xfId="0" applyNumberFormat="1" applyFont="1" applyFill="1" applyBorder="1" applyAlignment="1">
      <alignment/>
    </xf>
    <xf numFmtId="3" fontId="57" fillId="4" borderId="30" xfId="0" applyNumberFormat="1" applyFont="1" applyFill="1" applyBorder="1" applyAlignment="1">
      <alignment/>
    </xf>
    <xf numFmtId="165" fontId="27" fillId="7" borderId="10" xfId="0" applyNumberFormat="1" applyFont="1" applyFill="1" applyBorder="1" applyAlignment="1">
      <alignment/>
    </xf>
    <xf numFmtId="9" fontId="54" fillId="0" borderId="0" xfId="0" applyNumberFormat="1" applyFont="1" applyAlignment="1">
      <alignment horizontal="center"/>
    </xf>
    <xf numFmtId="173" fontId="51" fillId="0" borderId="10" xfId="42" applyNumberFormat="1" applyFont="1" applyBorder="1" applyAlignment="1">
      <alignment horizontal="center"/>
    </xf>
    <xf numFmtId="164" fontId="57" fillId="4" borderId="38" xfId="0" applyNumberFormat="1" applyFont="1" applyFill="1" applyBorder="1" applyAlignment="1">
      <alignment/>
    </xf>
    <xf numFmtId="164" fontId="57" fillId="4" borderId="39" xfId="0" applyNumberFormat="1" applyFont="1" applyFill="1" applyBorder="1" applyAlignment="1">
      <alignment/>
    </xf>
    <xf numFmtId="164" fontId="57" fillId="4" borderId="40" xfId="0" applyNumberFormat="1" applyFont="1" applyFill="1" applyBorder="1" applyAlignment="1">
      <alignment/>
    </xf>
    <xf numFmtId="164" fontId="57" fillId="4" borderId="41" xfId="0" applyNumberFormat="1" applyFont="1" applyFill="1" applyBorder="1" applyAlignment="1">
      <alignment/>
    </xf>
    <xf numFmtId="3" fontId="57" fillId="4" borderId="42" xfId="0" applyNumberFormat="1" applyFont="1" applyFill="1" applyBorder="1" applyAlignment="1">
      <alignment horizontal="right"/>
    </xf>
    <xf numFmtId="0" fontId="56" fillId="4" borderId="43" xfId="0" applyFont="1" applyFill="1" applyBorder="1" applyAlignment="1">
      <alignment horizontal="center" wrapText="1"/>
    </xf>
    <xf numFmtId="0" fontId="56" fillId="4" borderId="44" xfId="0" applyFont="1" applyFill="1" applyBorder="1" applyAlignment="1">
      <alignment horizontal="center" vertical="center" wrapText="1"/>
    </xf>
    <xf numFmtId="3" fontId="57" fillId="4" borderId="45" xfId="0" applyNumberFormat="1" applyFont="1" applyFill="1" applyBorder="1" applyAlignment="1">
      <alignment/>
    </xf>
    <xf numFmtId="3" fontId="57" fillId="4" borderId="42" xfId="0" applyNumberFormat="1" applyFont="1" applyFill="1" applyBorder="1" applyAlignment="1">
      <alignment/>
    </xf>
    <xf numFmtId="0" fontId="57" fillId="0" borderId="0" xfId="0" applyFont="1" applyFill="1" applyAlignment="1">
      <alignment vertical="top"/>
    </xf>
    <xf numFmtId="0" fontId="51" fillId="0" borderId="10" xfId="0" applyFont="1" applyBorder="1" applyAlignment="1">
      <alignment horizontal="center" vertical="center"/>
    </xf>
    <xf numFmtId="0" fontId="0" fillId="0" borderId="0" xfId="0" applyBorder="1" applyAlignment="1">
      <alignment horizontal="right" vertical="center"/>
    </xf>
    <xf numFmtId="0" fontId="51" fillId="0" borderId="10" xfId="0" applyFont="1" applyBorder="1" applyAlignment="1">
      <alignment horizontal="center" vertical="center" wrapText="1"/>
    </xf>
    <xf numFmtId="0" fontId="56" fillId="4" borderId="46" xfId="0" applyFont="1" applyFill="1" applyBorder="1" applyAlignment="1">
      <alignment horizontal="center" vertical="center"/>
    </xf>
    <xf numFmtId="0" fontId="56" fillId="4" borderId="19" xfId="0" applyFont="1" applyFill="1" applyBorder="1" applyAlignment="1">
      <alignment horizontal="center" vertical="center" wrapText="1"/>
    </xf>
    <xf numFmtId="0" fontId="56" fillId="4" borderId="17" xfId="0" applyFont="1" applyFill="1" applyBorder="1" applyAlignment="1">
      <alignment horizontal="center" vertical="center"/>
    </xf>
    <xf numFmtId="0" fontId="56" fillId="4" borderId="43" xfId="0" applyFont="1" applyFill="1" applyBorder="1" applyAlignment="1">
      <alignment horizontal="center" vertical="center"/>
    </xf>
    <xf numFmtId="9" fontId="56" fillId="0" borderId="0" xfId="0" applyNumberFormat="1" applyFont="1" applyBorder="1" applyAlignment="1">
      <alignment horizontal="center" vertical="center"/>
    </xf>
    <xf numFmtId="1" fontId="0" fillId="3" borderId="10" xfId="0" applyNumberFormat="1" applyFill="1" applyBorder="1" applyAlignment="1">
      <alignment horizontal="right"/>
    </xf>
    <xf numFmtId="1" fontId="55" fillId="3" borderId="10" xfId="0" applyNumberFormat="1" applyFont="1" applyFill="1" applyBorder="1" applyAlignment="1">
      <alignment/>
    </xf>
    <xf numFmtId="165" fontId="57" fillId="4" borderId="44" xfId="0" applyNumberFormat="1" applyFont="1" applyFill="1" applyBorder="1" applyAlignment="1">
      <alignment/>
    </xf>
    <xf numFmtId="165" fontId="57" fillId="4" borderId="41" xfId="0" applyNumberFormat="1" applyFont="1" applyFill="1" applyBorder="1" applyAlignment="1">
      <alignment/>
    </xf>
    <xf numFmtId="165" fontId="57" fillId="4" borderId="29" xfId="0" applyNumberFormat="1" applyFont="1" applyFill="1" applyBorder="1" applyAlignment="1">
      <alignment/>
    </xf>
    <xf numFmtId="165" fontId="57" fillId="4" borderId="47" xfId="0" applyNumberFormat="1" applyFont="1" applyFill="1" applyBorder="1" applyAlignment="1">
      <alignment/>
    </xf>
    <xf numFmtId="0" fontId="51" fillId="0" borderId="10" xfId="0" applyFont="1" applyFill="1" applyBorder="1" applyAlignment="1">
      <alignment horizontal="center" vertical="center" wrapText="1"/>
    </xf>
    <xf numFmtId="0" fontId="57" fillId="0" borderId="19" xfId="0" applyFont="1" applyBorder="1" applyAlignment="1">
      <alignment horizontal="center" vertical="center"/>
    </xf>
    <xf numFmtId="0" fontId="57" fillId="0" borderId="48" xfId="0" applyFont="1" applyBorder="1" applyAlignment="1">
      <alignment horizontal="center" vertical="center"/>
    </xf>
    <xf numFmtId="0" fontId="57" fillId="33" borderId="46" xfId="0" applyFont="1" applyFill="1" applyBorder="1" applyAlignment="1">
      <alignment horizontal="center" vertical="center" wrapText="1"/>
    </xf>
    <xf numFmtId="0" fontId="57" fillId="33" borderId="48" xfId="0" applyFont="1" applyFill="1" applyBorder="1" applyAlignment="1">
      <alignment horizontal="center" vertical="center" wrapText="1"/>
    </xf>
    <xf numFmtId="0" fontId="57" fillId="33" borderId="19" xfId="0" applyFont="1" applyFill="1" applyBorder="1" applyAlignment="1">
      <alignment horizontal="center" vertical="center" wrapText="1"/>
    </xf>
    <xf numFmtId="0" fontId="61" fillId="0" borderId="0" xfId="0" applyFont="1" applyAlignment="1">
      <alignment horizontal="left" vertical="top" wrapText="1"/>
    </xf>
    <xf numFmtId="0" fontId="62" fillId="0" borderId="49" xfId="0" applyFont="1" applyBorder="1" applyAlignment="1">
      <alignment vertical="center" textRotation="90"/>
    </xf>
    <xf numFmtId="0" fontId="62" fillId="0" borderId="27" xfId="0" applyFont="1" applyBorder="1" applyAlignment="1">
      <alignment vertical="center" textRotation="90"/>
    </xf>
    <xf numFmtId="0" fontId="57" fillId="33" borderId="46" xfId="0" applyFont="1" applyFill="1" applyBorder="1" applyAlignment="1">
      <alignment horizontal="right" vertical="center" wrapText="1"/>
    </xf>
    <xf numFmtId="0" fontId="57" fillId="33" borderId="50" xfId="0" applyFont="1" applyFill="1" applyBorder="1" applyAlignment="1">
      <alignment horizontal="right" vertical="center" wrapText="1"/>
    </xf>
    <xf numFmtId="0" fontId="57" fillId="33" borderId="48" xfId="0" applyFont="1" applyFill="1" applyBorder="1" applyAlignment="1">
      <alignment horizontal="right" vertical="center" wrapText="1"/>
    </xf>
    <xf numFmtId="0" fontId="57" fillId="33" borderId="46" xfId="0" applyFont="1" applyFill="1" applyBorder="1" applyAlignment="1">
      <alignment horizontal="right" wrapText="1"/>
    </xf>
    <xf numFmtId="0" fontId="57" fillId="33" borderId="50" xfId="0" applyFont="1" applyFill="1" applyBorder="1" applyAlignment="1">
      <alignment horizontal="right" wrapText="1"/>
    </xf>
    <xf numFmtId="0" fontId="57" fillId="33" borderId="48" xfId="0" applyFont="1" applyFill="1" applyBorder="1" applyAlignment="1">
      <alignment horizontal="right" wrapText="1"/>
    </xf>
    <xf numFmtId="0" fontId="62" fillId="0" borderId="49" xfId="0" applyFont="1" applyBorder="1" applyAlignment="1">
      <alignment vertical="center" textRotation="90" wrapText="1"/>
    </xf>
    <xf numFmtId="0" fontId="62" fillId="0" borderId="37" xfId="0" applyFont="1" applyBorder="1" applyAlignment="1">
      <alignment vertical="center" textRotation="90" wrapText="1"/>
    </xf>
    <xf numFmtId="0" fontId="62" fillId="0" borderId="27" xfId="0" applyFont="1" applyBorder="1" applyAlignment="1">
      <alignment vertical="center" textRotation="90" wrapText="1"/>
    </xf>
    <xf numFmtId="0" fontId="56" fillId="4" borderId="51" xfId="0" applyFont="1" applyFill="1" applyBorder="1" applyAlignment="1">
      <alignment horizontal="center" vertical="center" wrapText="1"/>
    </xf>
    <xf numFmtId="0" fontId="56" fillId="4" borderId="52" xfId="0" applyFont="1" applyFill="1" applyBorder="1" applyAlignment="1">
      <alignment horizontal="center" vertical="center" wrapText="1"/>
    </xf>
    <xf numFmtId="0" fontId="56" fillId="4" borderId="53" xfId="0" applyFont="1" applyFill="1" applyBorder="1" applyAlignment="1">
      <alignment horizontal="center" vertical="center" wrapText="1"/>
    </xf>
    <xf numFmtId="0" fontId="56" fillId="4" borderId="36" xfId="0" applyFont="1" applyFill="1" applyBorder="1" applyAlignment="1">
      <alignment horizontal="center" vertical="center" wrapText="1"/>
    </xf>
    <xf numFmtId="0" fontId="62" fillId="0" borderId="37" xfId="0" applyFont="1" applyBorder="1" applyAlignment="1">
      <alignment vertical="center" textRotation="90"/>
    </xf>
    <xf numFmtId="0" fontId="57" fillId="0" borderId="46" xfId="0" applyFont="1" applyBorder="1" applyAlignment="1">
      <alignment horizontal="center"/>
    </xf>
    <xf numFmtId="0" fontId="57" fillId="0" borderId="48" xfId="0" applyFont="1" applyBorder="1" applyAlignment="1">
      <alignment horizontal="center"/>
    </xf>
    <xf numFmtId="0" fontId="56" fillId="4" borderId="46" xfId="0" applyFont="1" applyFill="1" applyBorder="1" applyAlignment="1">
      <alignment horizontal="center" vertical="center" wrapText="1"/>
    </xf>
    <xf numFmtId="0" fontId="56" fillId="4" borderId="48" xfId="0" applyFont="1" applyFill="1" applyBorder="1" applyAlignment="1">
      <alignment horizontal="center" vertical="center" wrapText="1"/>
    </xf>
    <xf numFmtId="164" fontId="56" fillId="4" borderId="46" xfId="0" applyNumberFormat="1" applyFont="1" applyFill="1" applyBorder="1" applyAlignment="1">
      <alignment horizontal="center" vertical="center"/>
    </xf>
    <xf numFmtId="164" fontId="56" fillId="4" borderId="48" xfId="0" applyNumberFormat="1" applyFont="1" applyFill="1" applyBorder="1" applyAlignment="1">
      <alignment horizontal="center" vertical="center"/>
    </xf>
    <xf numFmtId="0" fontId="2" fillId="0" borderId="51" xfId="0" applyFont="1" applyBorder="1" applyAlignment="1">
      <alignment horizontal="left" vertical="center" wrapText="1"/>
    </xf>
    <xf numFmtId="0" fontId="2" fillId="0" borderId="52" xfId="0" applyFont="1" applyBorder="1" applyAlignment="1">
      <alignment horizontal="left" vertical="center" wrapText="1"/>
    </xf>
    <xf numFmtId="0" fontId="2" fillId="0" borderId="53" xfId="0" applyFont="1" applyBorder="1" applyAlignment="1">
      <alignment horizontal="left" vertical="center" wrapText="1"/>
    </xf>
    <xf numFmtId="0" fontId="2" fillId="0" borderId="36" xfId="0" applyFont="1" applyBorder="1" applyAlignment="1">
      <alignment horizontal="left" vertical="center" wrapText="1"/>
    </xf>
    <xf numFmtId="164" fontId="56" fillId="4" borderId="50" xfId="0" applyNumberFormat="1" applyFont="1" applyFill="1" applyBorder="1" applyAlignment="1">
      <alignment horizontal="center" vertical="center"/>
    </xf>
    <xf numFmtId="164" fontId="56" fillId="4" borderId="46" xfId="0" applyNumberFormat="1" applyFont="1" applyFill="1" applyBorder="1" applyAlignment="1">
      <alignment horizontal="center" vertical="center" wrapText="1"/>
    </xf>
    <xf numFmtId="0" fontId="56" fillId="0" borderId="0" xfId="0" applyFont="1" applyBorder="1" applyAlignment="1">
      <alignment vertical="center"/>
    </xf>
    <xf numFmtId="0" fontId="56" fillId="0" borderId="10" xfId="0" applyFont="1" applyBorder="1" applyAlignment="1">
      <alignment vertical="center"/>
    </xf>
    <xf numFmtId="0" fontId="63" fillId="33" borderId="19" xfId="0" applyFont="1" applyFill="1" applyBorder="1" applyAlignment="1">
      <alignment horizontal="center" vertical="center" wrapText="1"/>
    </xf>
    <xf numFmtId="0" fontId="63" fillId="33" borderId="46" xfId="0" applyFont="1" applyFill="1" applyBorder="1" applyAlignment="1">
      <alignment horizontal="center" vertical="center" wrapText="1"/>
    </xf>
    <xf numFmtId="0" fontId="63" fillId="33" borderId="48"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B1:J23"/>
  <sheetViews>
    <sheetView zoomScalePageLayoutView="0" workbookViewId="0" topLeftCell="A1">
      <selection activeCell="B1" sqref="B1"/>
    </sheetView>
  </sheetViews>
  <sheetFormatPr defaultColWidth="9.140625" defaultRowHeight="15"/>
  <cols>
    <col min="1" max="1" width="1.7109375" style="0" customWidth="1"/>
    <col min="2" max="5" width="12.7109375" style="0" customWidth="1"/>
    <col min="6" max="6" width="15.140625" style="0" customWidth="1"/>
    <col min="7" max="9" width="12.7109375" style="0" customWidth="1"/>
  </cols>
  <sheetData>
    <row r="1" ht="21">
      <c r="B1" s="30" t="s">
        <v>41</v>
      </c>
    </row>
    <row r="2" ht="15.75">
      <c r="B2" s="14" t="s">
        <v>79</v>
      </c>
    </row>
    <row r="3" ht="15.75">
      <c r="B3" s="31" t="s">
        <v>42</v>
      </c>
    </row>
    <row r="4" ht="15.75">
      <c r="B4" s="14" t="s">
        <v>43</v>
      </c>
    </row>
    <row r="5" ht="15.75">
      <c r="B5" s="31" t="s">
        <v>44</v>
      </c>
    </row>
    <row r="6" ht="15.75">
      <c r="B6" s="31" t="s">
        <v>49</v>
      </c>
    </row>
    <row r="7" ht="15.75">
      <c r="B7" s="31" t="s">
        <v>45</v>
      </c>
    </row>
    <row r="8" ht="15.75">
      <c r="B8" s="31" t="s">
        <v>46</v>
      </c>
    </row>
    <row r="9" ht="15.75">
      <c r="B9" s="14" t="s">
        <v>47</v>
      </c>
    </row>
    <row r="10" ht="15.75">
      <c r="B10" s="31" t="s">
        <v>101</v>
      </c>
    </row>
    <row r="11" ht="15.75">
      <c r="B11" s="14"/>
    </row>
    <row r="12" spans="2:8" ht="15">
      <c r="B12" s="5" t="s">
        <v>15</v>
      </c>
      <c r="H12" s="5" t="s">
        <v>17</v>
      </c>
    </row>
    <row r="13" spans="2:9" ht="15">
      <c r="B13" s="181" t="s">
        <v>21</v>
      </c>
      <c r="C13" s="181" t="s">
        <v>1</v>
      </c>
      <c r="D13" s="181" t="s">
        <v>2</v>
      </c>
      <c r="E13" s="181" t="s">
        <v>13</v>
      </c>
      <c r="F13" s="195" t="s">
        <v>100</v>
      </c>
      <c r="G13" s="182"/>
      <c r="H13" s="181" t="s">
        <v>8</v>
      </c>
      <c r="I13" s="183" t="s">
        <v>9</v>
      </c>
    </row>
    <row r="14" spans="2:9" ht="15">
      <c r="B14" s="10">
        <v>1</v>
      </c>
      <c r="C14" s="11">
        <v>1000</v>
      </c>
      <c r="D14" s="12">
        <v>20</v>
      </c>
      <c r="E14" s="12"/>
      <c r="F14" s="12">
        <f>D14+E14</f>
        <v>20</v>
      </c>
      <c r="G14" s="4"/>
      <c r="H14" s="10" t="s">
        <v>5</v>
      </c>
      <c r="I14" s="13">
        <v>2900</v>
      </c>
    </row>
    <row r="15" spans="2:9" ht="15">
      <c r="B15" s="10">
        <v>2</v>
      </c>
      <c r="C15" s="11">
        <v>1000</v>
      </c>
      <c r="D15" s="12">
        <v>50</v>
      </c>
      <c r="E15" s="12">
        <v>250</v>
      </c>
      <c r="F15" s="12">
        <f aca="true" t="shared" si="0" ref="F15:F22">D15+E15</f>
        <v>300</v>
      </c>
      <c r="G15" s="4"/>
      <c r="H15" s="10" t="s">
        <v>6</v>
      </c>
      <c r="I15" s="13">
        <v>2000</v>
      </c>
    </row>
    <row r="16" spans="2:9" ht="15">
      <c r="B16" s="10">
        <v>3</v>
      </c>
      <c r="C16" s="11">
        <v>1000</v>
      </c>
      <c r="D16" s="12">
        <v>80</v>
      </c>
      <c r="E16" s="12"/>
      <c r="F16" s="12">
        <f t="shared" si="0"/>
        <v>80</v>
      </c>
      <c r="G16" s="4"/>
      <c r="H16" s="10" t="s">
        <v>7</v>
      </c>
      <c r="I16" s="13">
        <v>1000</v>
      </c>
    </row>
    <row r="17" spans="2:9" ht="15">
      <c r="B17" s="10">
        <v>4</v>
      </c>
      <c r="C17" s="11">
        <v>1000</v>
      </c>
      <c r="D17" s="12">
        <v>110</v>
      </c>
      <c r="E17" s="12">
        <v>190</v>
      </c>
      <c r="F17" s="12">
        <f t="shared" si="0"/>
        <v>300</v>
      </c>
      <c r="G17" s="4"/>
      <c r="H17" s="24" t="s">
        <v>18</v>
      </c>
      <c r="I17" s="25">
        <f>SUM(I14:I16)</f>
        <v>5900</v>
      </c>
    </row>
    <row r="18" spans="2:9" ht="15">
      <c r="B18" s="10">
        <v>5</v>
      </c>
      <c r="C18" s="11">
        <v>1000</v>
      </c>
      <c r="D18" s="12">
        <v>140</v>
      </c>
      <c r="E18" s="12"/>
      <c r="F18" s="12">
        <f t="shared" si="0"/>
        <v>140</v>
      </c>
      <c r="G18" s="4"/>
      <c r="H18" s="26"/>
      <c r="I18" s="27"/>
    </row>
    <row r="19" spans="2:10" ht="15">
      <c r="B19" s="10">
        <v>6</v>
      </c>
      <c r="C19" s="11">
        <v>1000</v>
      </c>
      <c r="D19" s="12">
        <v>170</v>
      </c>
      <c r="E19" s="12"/>
      <c r="F19" s="12">
        <f t="shared" si="0"/>
        <v>170</v>
      </c>
      <c r="G19" s="4"/>
      <c r="H19" s="18" t="s">
        <v>19</v>
      </c>
      <c r="I19" s="17">
        <v>6500</v>
      </c>
      <c r="J19" t="s">
        <v>48</v>
      </c>
    </row>
    <row r="20" spans="2:7" ht="15">
      <c r="B20" s="10">
        <v>7</v>
      </c>
      <c r="C20" s="11">
        <v>1000</v>
      </c>
      <c r="D20" s="12">
        <v>200</v>
      </c>
      <c r="E20" s="12"/>
      <c r="F20" s="12">
        <f t="shared" si="0"/>
        <v>200</v>
      </c>
      <c r="G20" s="4"/>
    </row>
    <row r="21" spans="2:7" ht="15">
      <c r="B21" s="10">
        <v>8</v>
      </c>
      <c r="C21" s="11">
        <v>1000</v>
      </c>
      <c r="D21" s="12">
        <v>230</v>
      </c>
      <c r="E21" s="12"/>
      <c r="F21" s="12">
        <f t="shared" si="0"/>
        <v>230</v>
      </c>
      <c r="G21" s="4"/>
    </row>
    <row r="22" spans="2:7" ht="15">
      <c r="B22" s="10">
        <v>9</v>
      </c>
      <c r="C22" s="11">
        <v>1000</v>
      </c>
      <c r="D22" s="12">
        <v>260</v>
      </c>
      <c r="E22" s="12"/>
      <c r="F22" s="12">
        <f t="shared" si="0"/>
        <v>260</v>
      </c>
      <c r="G22" s="4"/>
    </row>
    <row r="23" spans="2:7" ht="15">
      <c r="B23" s="24" t="s">
        <v>18</v>
      </c>
      <c r="C23" s="28">
        <f>SUM(C14:C22)</f>
        <v>9000</v>
      </c>
      <c r="D23" s="29"/>
      <c r="E23" s="29"/>
      <c r="F23" s="29"/>
      <c r="G23" s="2"/>
    </row>
  </sheetData>
  <sheetProtection/>
  <printOptions/>
  <pageMargins left="0.5" right="0.7" top="0.5" bottom="0.5" header="0.3" footer="0.3"/>
  <pageSetup fitToHeight="1" fitToWidth="1" horizontalDpi="600" verticalDpi="600" orientation="landscape" scale="70" r:id="rId1"/>
  <colBreaks count="1" manualBreakCount="1">
    <brk id="1" max="65535" man="1"/>
  </colBreaks>
</worksheet>
</file>

<file path=xl/worksheets/sheet10.xml><?xml version="1.0" encoding="utf-8"?>
<worksheet xmlns="http://schemas.openxmlformats.org/spreadsheetml/2006/main" xmlns:r="http://schemas.openxmlformats.org/officeDocument/2006/relationships">
  <sheetPr>
    <pageSetUpPr fitToPage="1"/>
  </sheetPr>
  <dimension ref="A1:M28"/>
  <sheetViews>
    <sheetView zoomScalePageLayoutView="0" workbookViewId="0" topLeftCell="A1">
      <selection activeCell="A1" sqref="A1"/>
    </sheetView>
  </sheetViews>
  <sheetFormatPr defaultColWidth="9.140625" defaultRowHeight="15"/>
  <cols>
    <col min="1" max="21" width="12.7109375" style="0" customWidth="1"/>
  </cols>
  <sheetData>
    <row r="1" ht="26.25">
      <c r="A1" s="139" t="s">
        <v>24</v>
      </c>
    </row>
    <row r="2" ht="21">
      <c r="A2" s="7" t="s">
        <v>85</v>
      </c>
    </row>
    <row r="3" spans="1:13" ht="15">
      <c r="A3" s="56" t="s">
        <v>15</v>
      </c>
      <c r="B3" s="57"/>
      <c r="C3" s="57"/>
      <c r="D3" s="57"/>
      <c r="E3" s="57"/>
      <c r="F3" s="57"/>
      <c r="G3" s="57"/>
      <c r="H3" s="56" t="s">
        <v>17</v>
      </c>
      <c r="I3" s="57"/>
      <c r="J3" s="57"/>
      <c r="K3" s="58" t="s">
        <v>14</v>
      </c>
      <c r="L3" s="57"/>
      <c r="M3" s="57"/>
    </row>
    <row r="4" spans="1:13" ht="15">
      <c r="A4" s="36" t="s">
        <v>21</v>
      </c>
      <c r="B4" s="36" t="s">
        <v>1</v>
      </c>
      <c r="C4" s="36" t="s">
        <v>2</v>
      </c>
      <c r="D4" s="36" t="s">
        <v>13</v>
      </c>
      <c r="E4" s="36" t="s">
        <v>16</v>
      </c>
      <c r="F4" s="59"/>
      <c r="G4" s="59"/>
      <c r="H4" s="36" t="s">
        <v>8</v>
      </c>
      <c r="I4" s="43" t="s">
        <v>9</v>
      </c>
      <c r="J4" s="44" t="s">
        <v>10</v>
      </c>
      <c r="K4" s="100" t="s">
        <v>14</v>
      </c>
      <c r="L4" s="57"/>
      <c r="M4" s="57"/>
    </row>
    <row r="5" spans="1:13" ht="15">
      <c r="A5" s="37">
        <v>1</v>
      </c>
      <c r="B5" s="38">
        <v>1000</v>
      </c>
      <c r="C5" s="39">
        <v>20</v>
      </c>
      <c r="D5" s="39"/>
      <c r="E5" s="39"/>
      <c r="F5" s="2"/>
      <c r="G5" s="2"/>
      <c r="H5" s="37" t="s">
        <v>5</v>
      </c>
      <c r="I5" s="45">
        <v>2900</v>
      </c>
      <c r="J5" s="46">
        <v>3194.915254237288</v>
      </c>
      <c r="K5" s="101" t="s">
        <v>14</v>
      </c>
      <c r="L5" s="137"/>
      <c r="M5" s="57"/>
    </row>
    <row r="6" spans="1:13" ht="15">
      <c r="A6" s="37">
        <v>2</v>
      </c>
      <c r="B6" s="38">
        <v>1000</v>
      </c>
      <c r="C6" s="39">
        <v>50</v>
      </c>
      <c r="D6" s="39">
        <v>250</v>
      </c>
      <c r="E6" s="39">
        <v>300</v>
      </c>
      <c r="F6" s="2"/>
      <c r="G6" s="2"/>
      <c r="H6" s="37" t="s">
        <v>6</v>
      </c>
      <c r="I6" s="45">
        <v>2000</v>
      </c>
      <c r="J6" s="46">
        <v>2203.3898305084745</v>
      </c>
      <c r="K6" s="101" t="s">
        <v>14</v>
      </c>
      <c r="L6" s="137"/>
      <c r="M6" s="57"/>
    </row>
    <row r="7" spans="1:13" ht="15">
      <c r="A7" s="37">
        <v>3</v>
      </c>
      <c r="B7" s="38">
        <v>1000</v>
      </c>
      <c r="C7" s="39">
        <v>80</v>
      </c>
      <c r="D7" s="39"/>
      <c r="E7" s="39"/>
      <c r="F7" s="2"/>
      <c r="G7" s="2"/>
      <c r="H7" s="37" t="s">
        <v>7</v>
      </c>
      <c r="I7" s="45">
        <v>1000</v>
      </c>
      <c r="J7" s="46">
        <v>1101.6949152542372</v>
      </c>
      <c r="K7" s="101" t="s">
        <v>14</v>
      </c>
      <c r="L7" s="137"/>
      <c r="M7" s="57"/>
    </row>
    <row r="8" spans="1:13" ht="15">
      <c r="A8" s="37">
        <v>4</v>
      </c>
      <c r="B8" s="38">
        <v>1000</v>
      </c>
      <c r="C8" s="39">
        <v>110</v>
      </c>
      <c r="D8" s="39">
        <v>190</v>
      </c>
      <c r="E8" s="39">
        <v>300</v>
      </c>
      <c r="F8" s="2"/>
      <c r="G8" s="2"/>
      <c r="H8" s="37" t="s">
        <v>18</v>
      </c>
      <c r="I8" s="47">
        <v>5900</v>
      </c>
      <c r="J8" s="47">
        <v>6500</v>
      </c>
      <c r="K8" s="102" t="s">
        <v>14</v>
      </c>
      <c r="L8" s="60"/>
      <c r="M8" s="57"/>
    </row>
    <row r="9" spans="1:13" ht="15">
      <c r="A9" s="37">
        <v>5</v>
      </c>
      <c r="B9" s="38">
        <v>1000</v>
      </c>
      <c r="C9" s="39">
        <v>140</v>
      </c>
      <c r="D9" s="39"/>
      <c r="E9" s="39"/>
      <c r="F9" s="2"/>
      <c r="G9" s="2"/>
      <c r="H9" s="48" t="s">
        <v>19</v>
      </c>
      <c r="I9" s="49">
        <v>6500</v>
      </c>
      <c r="J9" s="41"/>
      <c r="K9" s="57"/>
      <c r="L9" s="57"/>
      <c r="M9" s="57"/>
    </row>
    <row r="10" spans="1:13" ht="15">
      <c r="A10" s="37">
        <v>6</v>
      </c>
      <c r="B10" s="38">
        <v>1000</v>
      </c>
      <c r="C10" s="39">
        <v>170</v>
      </c>
      <c r="D10" s="39"/>
      <c r="E10" s="39"/>
      <c r="F10" s="2"/>
      <c r="G10" s="2"/>
      <c r="H10" s="21" t="s">
        <v>13</v>
      </c>
      <c r="I10" s="57"/>
      <c r="J10" s="57"/>
      <c r="K10" s="57"/>
      <c r="L10" s="57"/>
      <c r="M10" s="57"/>
    </row>
    <row r="11" spans="1:13" ht="15">
      <c r="A11" s="37">
        <v>7</v>
      </c>
      <c r="B11" s="38">
        <v>1000</v>
      </c>
      <c r="C11" s="39">
        <v>200</v>
      </c>
      <c r="D11" s="39"/>
      <c r="E11" s="39"/>
      <c r="F11" s="2"/>
      <c r="G11" s="2"/>
      <c r="H11" s="36" t="s">
        <v>0</v>
      </c>
      <c r="I11" s="36" t="s">
        <v>1</v>
      </c>
      <c r="J11" s="36" t="s">
        <v>13</v>
      </c>
      <c r="K11" s="36" t="s">
        <v>50</v>
      </c>
      <c r="L11" s="61" t="s">
        <v>14</v>
      </c>
      <c r="M11" s="57"/>
    </row>
    <row r="12" spans="1:13" ht="15">
      <c r="A12" s="37">
        <v>8</v>
      </c>
      <c r="B12" s="38">
        <v>1000</v>
      </c>
      <c r="C12" s="39">
        <v>230</v>
      </c>
      <c r="D12" s="39"/>
      <c r="E12" s="39"/>
      <c r="F12" s="2"/>
      <c r="G12" s="2"/>
      <c r="H12" s="37">
        <v>2</v>
      </c>
      <c r="I12" s="38">
        <v>1000</v>
      </c>
      <c r="J12" s="39">
        <v>250</v>
      </c>
      <c r="K12" s="40">
        <f>I12*J12</f>
        <v>250000</v>
      </c>
      <c r="L12" s="57"/>
      <c r="M12" s="57"/>
    </row>
    <row r="13" spans="1:13" ht="15">
      <c r="A13" s="37">
        <v>9</v>
      </c>
      <c r="B13" s="38">
        <v>1000</v>
      </c>
      <c r="C13" s="39">
        <v>260</v>
      </c>
      <c r="D13" s="39"/>
      <c r="E13" s="39"/>
      <c r="F13" s="2"/>
      <c r="G13" s="2"/>
      <c r="H13" s="37">
        <v>4</v>
      </c>
      <c r="I13" s="38">
        <v>1000</v>
      </c>
      <c r="J13" s="39">
        <v>190</v>
      </c>
      <c r="K13" s="40">
        <f>I13*J13</f>
        <v>190000</v>
      </c>
      <c r="L13" s="57"/>
      <c r="M13" s="57"/>
    </row>
    <row r="14" spans="1:13" ht="15">
      <c r="A14" s="41"/>
      <c r="B14" s="50">
        <v>9000</v>
      </c>
      <c r="C14" s="41"/>
      <c r="D14" s="41"/>
      <c r="E14" s="41"/>
      <c r="F14" s="2"/>
      <c r="G14" s="2"/>
      <c r="H14" s="37" t="s">
        <v>18</v>
      </c>
      <c r="I14" s="41"/>
      <c r="J14" s="41"/>
      <c r="K14" s="42">
        <f>SUM(K12:K13)</f>
        <v>440000</v>
      </c>
      <c r="L14" s="57"/>
      <c r="M14" s="57"/>
    </row>
    <row r="15" spans="1:13" ht="15">
      <c r="A15" s="57"/>
      <c r="B15" s="57"/>
      <c r="C15" s="57"/>
      <c r="D15" s="57"/>
      <c r="E15" s="57"/>
      <c r="F15" s="57"/>
      <c r="G15" s="57"/>
      <c r="H15" s="57"/>
      <c r="I15" s="57"/>
      <c r="J15" s="57"/>
      <c r="K15" s="57"/>
      <c r="L15" s="57"/>
      <c r="M15" s="57"/>
    </row>
    <row r="16" ht="21">
      <c r="A16" s="7" t="s">
        <v>94</v>
      </c>
    </row>
    <row r="17" ht="15.75">
      <c r="A17" s="16" t="s">
        <v>80</v>
      </c>
    </row>
    <row r="18" spans="1:8" ht="15">
      <c r="A18" s="63" t="s">
        <v>21</v>
      </c>
      <c r="B18" s="63" t="s">
        <v>22</v>
      </c>
      <c r="C18" s="63" t="s">
        <v>4</v>
      </c>
      <c r="D18" s="63" t="s">
        <v>23</v>
      </c>
      <c r="E18" s="63" t="s">
        <v>8</v>
      </c>
      <c r="F18" s="73" t="s">
        <v>10</v>
      </c>
      <c r="G18" s="63" t="s">
        <v>11</v>
      </c>
      <c r="H18" s="63" t="s">
        <v>12</v>
      </c>
    </row>
    <row r="19" spans="1:8" ht="15">
      <c r="A19" s="64">
        <v>1</v>
      </c>
      <c r="B19" s="68">
        <v>1000</v>
      </c>
      <c r="C19" s="69" t="s">
        <v>14</v>
      </c>
      <c r="D19" s="69">
        <f>B19*$C$25</f>
        <v>200000</v>
      </c>
      <c r="E19" s="64" t="s">
        <v>5</v>
      </c>
      <c r="F19" s="68">
        <f>J5-B6-B8</f>
        <v>1194.915254237288</v>
      </c>
      <c r="G19" s="69">
        <f>$C$25</f>
        <v>200</v>
      </c>
      <c r="H19" s="69">
        <f>F19*G19</f>
        <v>238983.0508474576</v>
      </c>
    </row>
    <row r="20" spans="1:8" ht="15">
      <c r="A20" s="64">
        <v>2</v>
      </c>
      <c r="B20" s="70">
        <v>0</v>
      </c>
      <c r="C20" s="69" t="s">
        <v>14</v>
      </c>
      <c r="D20" s="69">
        <f aca="true" t="shared" si="0" ref="D20:D27">B20*$C$25</f>
        <v>0</v>
      </c>
      <c r="E20" s="64" t="s">
        <v>6</v>
      </c>
      <c r="F20" s="68">
        <f>J6</f>
        <v>2203.3898305084745</v>
      </c>
      <c r="G20" s="69">
        <f>$C$25</f>
        <v>200</v>
      </c>
      <c r="H20" s="69">
        <f>F20*G20</f>
        <v>440677.9661016949</v>
      </c>
    </row>
    <row r="21" spans="1:8" ht="15">
      <c r="A21" s="64">
        <v>3</v>
      </c>
      <c r="B21" s="68">
        <v>1000</v>
      </c>
      <c r="C21" s="69" t="s">
        <v>14</v>
      </c>
      <c r="D21" s="69">
        <f t="shared" si="0"/>
        <v>200000</v>
      </c>
      <c r="E21" s="64" t="s">
        <v>7</v>
      </c>
      <c r="F21" s="68">
        <f>J7</f>
        <v>1101.6949152542372</v>
      </c>
      <c r="G21" s="69">
        <f>$C$25</f>
        <v>200</v>
      </c>
      <c r="H21" s="69">
        <f>F21*G21</f>
        <v>220338.98305084746</v>
      </c>
    </row>
    <row r="22" spans="1:8" ht="15">
      <c r="A22" s="64">
        <v>4</v>
      </c>
      <c r="B22" s="70">
        <v>0</v>
      </c>
      <c r="C22" s="69" t="s">
        <v>14</v>
      </c>
      <c r="D22" s="69">
        <f t="shared" si="0"/>
        <v>0</v>
      </c>
      <c r="E22" s="67"/>
      <c r="F22" s="68">
        <f>SUM(F19:F21)</f>
        <v>4500</v>
      </c>
      <c r="G22" s="68" t="s">
        <v>14</v>
      </c>
      <c r="H22" s="72">
        <f>SUM(H19:H21)</f>
        <v>900000</v>
      </c>
    </row>
    <row r="23" spans="1:5" ht="15">
      <c r="A23" s="64">
        <v>5</v>
      </c>
      <c r="B23" s="68">
        <v>1000</v>
      </c>
      <c r="C23" s="69" t="s">
        <v>14</v>
      </c>
      <c r="D23" s="69">
        <f t="shared" si="0"/>
        <v>200000</v>
      </c>
      <c r="E23" s="20" t="s">
        <v>93</v>
      </c>
    </row>
    <row r="24" spans="1:5" ht="15">
      <c r="A24" s="64">
        <v>6</v>
      </c>
      <c r="B24" s="68">
        <v>1000</v>
      </c>
      <c r="C24" s="69" t="s">
        <v>14</v>
      </c>
      <c r="D24" s="69">
        <f t="shared" si="0"/>
        <v>200000</v>
      </c>
      <c r="E24" s="19" t="s">
        <v>25</v>
      </c>
    </row>
    <row r="25" spans="1:4" ht="15">
      <c r="A25" s="64">
        <v>7</v>
      </c>
      <c r="B25" s="68">
        <v>500</v>
      </c>
      <c r="C25" s="69">
        <v>200</v>
      </c>
      <c r="D25" s="69">
        <f t="shared" si="0"/>
        <v>100000</v>
      </c>
    </row>
    <row r="26" spans="1:4" ht="15">
      <c r="A26" s="64">
        <v>8</v>
      </c>
      <c r="B26" s="68">
        <v>0</v>
      </c>
      <c r="C26" s="69" t="s">
        <v>14</v>
      </c>
      <c r="D26" s="69">
        <f t="shared" si="0"/>
        <v>0</v>
      </c>
    </row>
    <row r="27" spans="1:4" ht="15">
      <c r="A27" s="64">
        <v>9</v>
      </c>
      <c r="B27" s="68">
        <v>0</v>
      </c>
      <c r="C27" s="69" t="s">
        <v>14</v>
      </c>
      <c r="D27" s="69">
        <f t="shared" si="0"/>
        <v>0</v>
      </c>
    </row>
    <row r="28" spans="1:4" ht="15">
      <c r="A28" s="67"/>
      <c r="B28" s="71">
        <f>SUM(B19:B27)</f>
        <v>4500</v>
      </c>
      <c r="C28" s="67"/>
      <c r="D28" s="72">
        <f>SUM(D19:D27)</f>
        <v>900000</v>
      </c>
    </row>
  </sheetData>
  <sheetProtection/>
  <printOptions/>
  <pageMargins left="0.5" right="0.7" top="0.5" bottom="0.5" header="0.3" footer="0.3"/>
  <pageSetup fitToHeight="1" fitToWidth="1" horizontalDpi="600" verticalDpi="600" orientation="landscape" scale="88" r:id="rId1"/>
</worksheet>
</file>

<file path=xl/worksheets/sheet11.xml><?xml version="1.0" encoding="utf-8"?>
<worksheet xmlns="http://schemas.openxmlformats.org/spreadsheetml/2006/main" xmlns:r="http://schemas.openxmlformats.org/officeDocument/2006/relationships">
  <sheetPr>
    <pageSetUpPr fitToPage="1"/>
  </sheetPr>
  <dimension ref="A1:K29"/>
  <sheetViews>
    <sheetView zoomScalePageLayoutView="0" workbookViewId="0" topLeftCell="A1">
      <selection activeCell="A1" sqref="A1"/>
    </sheetView>
  </sheetViews>
  <sheetFormatPr defaultColWidth="9.140625" defaultRowHeight="15"/>
  <cols>
    <col min="1" max="29" width="12.7109375" style="0" customWidth="1"/>
  </cols>
  <sheetData>
    <row r="1" ht="26.25">
      <c r="A1" s="139" t="s">
        <v>95</v>
      </c>
    </row>
    <row r="2" ht="21">
      <c r="A2" s="7" t="s">
        <v>85</v>
      </c>
    </row>
    <row r="3" spans="1:11" ht="15">
      <c r="A3" s="56" t="s">
        <v>15</v>
      </c>
      <c r="B3" s="57"/>
      <c r="C3" s="57"/>
      <c r="D3" s="57"/>
      <c r="E3" s="57"/>
      <c r="F3" s="57"/>
      <c r="G3" s="57"/>
      <c r="H3" s="56" t="s">
        <v>17</v>
      </c>
      <c r="I3" s="57"/>
      <c r="J3" s="57"/>
      <c r="K3" s="58" t="s">
        <v>14</v>
      </c>
    </row>
    <row r="4" spans="1:11" ht="15">
      <c r="A4" s="36" t="s">
        <v>21</v>
      </c>
      <c r="B4" s="36" t="s">
        <v>1</v>
      </c>
      <c r="C4" s="36" t="s">
        <v>2</v>
      </c>
      <c r="D4" s="36" t="s">
        <v>13</v>
      </c>
      <c r="E4" s="36" t="s">
        <v>16</v>
      </c>
      <c r="F4" s="59"/>
      <c r="G4" s="59"/>
      <c r="H4" s="36" t="s">
        <v>8</v>
      </c>
      <c r="I4" s="43" t="s">
        <v>9</v>
      </c>
      <c r="J4" s="44" t="s">
        <v>10</v>
      </c>
      <c r="K4" s="100" t="s">
        <v>14</v>
      </c>
    </row>
    <row r="5" spans="1:11" ht="15">
      <c r="A5" s="37">
        <v>1</v>
      </c>
      <c r="B5" s="38">
        <v>1000</v>
      </c>
      <c r="C5" s="39">
        <v>20</v>
      </c>
      <c r="D5" s="39"/>
      <c r="E5" s="39"/>
      <c r="F5" s="2"/>
      <c r="G5" s="2"/>
      <c r="H5" s="37" t="s">
        <v>5</v>
      </c>
      <c r="I5" s="45">
        <v>2900</v>
      </c>
      <c r="J5" s="46">
        <v>3194.915254237288</v>
      </c>
      <c r="K5" s="101" t="s">
        <v>14</v>
      </c>
    </row>
    <row r="6" spans="1:11" ht="15">
      <c r="A6" s="37">
        <v>2</v>
      </c>
      <c r="B6" s="38">
        <v>1000</v>
      </c>
      <c r="C6" s="39">
        <v>50</v>
      </c>
      <c r="D6" s="39">
        <v>250</v>
      </c>
      <c r="E6" s="39">
        <v>300</v>
      </c>
      <c r="F6" s="2"/>
      <c r="G6" s="2"/>
      <c r="H6" s="37" t="s">
        <v>6</v>
      </c>
      <c r="I6" s="45">
        <v>2000</v>
      </c>
      <c r="J6" s="46">
        <v>2203.3898305084745</v>
      </c>
      <c r="K6" s="101" t="s">
        <v>14</v>
      </c>
    </row>
    <row r="7" spans="1:11" ht="15">
      <c r="A7" s="37">
        <v>3</v>
      </c>
      <c r="B7" s="38">
        <v>1000</v>
      </c>
      <c r="C7" s="39">
        <v>80</v>
      </c>
      <c r="D7" s="39"/>
      <c r="E7" s="39"/>
      <c r="F7" s="2"/>
      <c r="G7" s="2"/>
      <c r="H7" s="37" t="s">
        <v>7</v>
      </c>
      <c r="I7" s="45">
        <v>1000</v>
      </c>
      <c r="J7" s="46">
        <v>1101.6949152542372</v>
      </c>
      <c r="K7" s="101" t="s">
        <v>14</v>
      </c>
    </row>
    <row r="8" spans="1:11" ht="15">
      <c r="A8" s="37">
        <v>4</v>
      </c>
      <c r="B8" s="38">
        <v>1000</v>
      </c>
      <c r="C8" s="39">
        <v>110</v>
      </c>
      <c r="D8" s="39">
        <v>190</v>
      </c>
      <c r="E8" s="39">
        <v>300</v>
      </c>
      <c r="F8" s="2"/>
      <c r="G8" s="2"/>
      <c r="H8" s="37" t="s">
        <v>18</v>
      </c>
      <c r="I8" s="47">
        <v>5900</v>
      </c>
      <c r="J8" s="47">
        <v>6500</v>
      </c>
      <c r="K8" s="102" t="s">
        <v>14</v>
      </c>
    </row>
    <row r="9" spans="1:11" ht="15">
      <c r="A9" s="37">
        <v>5</v>
      </c>
      <c r="B9" s="38">
        <v>1000</v>
      </c>
      <c r="C9" s="39">
        <v>140</v>
      </c>
      <c r="D9" s="39"/>
      <c r="E9" s="39"/>
      <c r="F9" s="2"/>
      <c r="G9" s="2"/>
      <c r="H9" s="48" t="s">
        <v>19</v>
      </c>
      <c r="I9" s="49">
        <v>6500</v>
      </c>
      <c r="J9" s="41"/>
      <c r="K9" s="57"/>
    </row>
    <row r="10" spans="1:11" ht="15">
      <c r="A10" s="37">
        <v>6</v>
      </c>
      <c r="B10" s="38">
        <v>1000</v>
      </c>
      <c r="C10" s="39">
        <v>170</v>
      </c>
      <c r="D10" s="39"/>
      <c r="E10" s="39"/>
      <c r="F10" s="2"/>
      <c r="G10" s="2"/>
      <c r="H10" s="21" t="s">
        <v>13</v>
      </c>
      <c r="I10" s="57"/>
      <c r="J10" s="57"/>
      <c r="K10" s="57"/>
    </row>
    <row r="11" spans="1:11" ht="15">
      <c r="A11" s="37">
        <v>7</v>
      </c>
      <c r="B11" s="38">
        <v>1000</v>
      </c>
      <c r="C11" s="39">
        <v>200</v>
      </c>
      <c r="D11" s="39"/>
      <c r="E11" s="39"/>
      <c r="F11" s="2"/>
      <c r="G11" s="2"/>
      <c r="H11" s="36" t="s">
        <v>0</v>
      </c>
      <c r="I11" s="36" t="s">
        <v>1</v>
      </c>
      <c r="J11" s="36" t="s">
        <v>13</v>
      </c>
      <c r="K11" s="36" t="s">
        <v>50</v>
      </c>
    </row>
    <row r="12" spans="1:11" ht="15">
      <c r="A12" s="37">
        <v>8</v>
      </c>
      <c r="B12" s="38">
        <v>1000</v>
      </c>
      <c r="C12" s="39">
        <v>230</v>
      </c>
      <c r="D12" s="39"/>
      <c r="E12" s="39"/>
      <c r="F12" s="2"/>
      <c r="G12" s="2"/>
      <c r="H12" s="37">
        <v>2</v>
      </c>
      <c r="I12" s="38">
        <v>1000</v>
      </c>
      <c r="J12" s="39">
        <v>250</v>
      </c>
      <c r="K12" s="40">
        <f>I12*J12</f>
        <v>250000</v>
      </c>
    </row>
    <row r="13" spans="1:11" ht="15">
      <c r="A13" s="37">
        <v>9</v>
      </c>
      <c r="B13" s="38">
        <v>1000</v>
      </c>
      <c r="C13" s="39">
        <v>260</v>
      </c>
      <c r="D13" s="39"/>
      <c r="E13" s="39"/>
      <c r="F13" s="2"/>
      <c r="G13" s="2"/>
      <c r="H13" s="37">
        <v>4</v>
      </c>
      <c r="I13" s="38">
        <v>1000</v>
      </c>
      <c r="J13" s="39">
        <v>190</v>
      </c>
      <c r="K13" s="40">
        <f>I13*J13</f>
        <v>190000</v>
      </c>
    </row>
    <row r="14" spans="1:11" ht="15">
      <c r="A14" s="41"/>
      <c r="B14" s="50">
        <v>9000</v>
      </c>
      <c r="C14" s="41"/>
      <c r="D14" s="41"/>
      <c r="E14" s="41"/>
      <c r="F14" s="2"/>
      <c r="G14" s="2"/>
      <c r="H14" s="37" t="s">
        <v>18</v>
      </c>
      <c r="I14" s="41"/>
      <c r="J14" s="41"/>
      <c r="K14" s="42">
        <f>SUM(K12:K13)</f>
        <v>440000</v>
      </c>
    </row>
    <row r="15" spans="1:11" ht="15">
      <c r="A15" s="57"/>
      <c r="B15" s="57"/>
      <c r="C15" s="57"/>
      <c r="D15" s="57"/>
      <c r="E15" s="57"/>
      <c r="F15" s="57"/>
      <c r="G15" s="57"/>
      <c r="H15" s="57"/>
      <c r="I15" s="57"/>
      <c r="J15" s="57"/>
      <c r="K15" s="57"/>
    </row>
    <row r="16" ht="21">
      <c r="A16" s="7" t="s">
        <v>94</v>
      </c>
    </row>
    <row r="17" spans="1:6" ht="15.75">
      <c r="A17" s="74" t="s">
        <v>103</v>
      </c>
      <c r="B17" s="57"/>
      <c r="C17" s="57"/>
      <c r="D17" s="57"/>
      <c r="E17" s="57"/>
      <c r="F17" s="57"/>
    </row>
    <row r="18" spans="1:7" ht="21">
      <c r="A18" s="230" t="s">
        <v>14</v>
      </c>
      <c r="B18" s="230"/>
      <c r="C18" s="188" t="s">
        <v>14</v>
      </c>
      <c r="D18" s="169" t="s">
        <v>14</v>
      </c>
      <c r="E18" s="231" t="s">
        <v>99</v>
      </c>
      <c r="F18" s="231"/>
      <c r="G18" s="170">
        <f>I9-B29</f>
        <v>3500.000000000001</v>
      </c>
    </row>
    <row r="19" spans="1:11" ht="30">
      <c r="A19" s="63" t="s">
        <v>21</v>
      </c>
      <c r="B19" s="73" t="s">
        <v>96</v>
      </c>
      <c r="C19" s="73" t="s">
        <v>97</v>
      </c>
      <c r="D19" s="73" t="s">
        <v>2</v>
      </c>
      <c r="E19" s="73" t="s">
        <v>22</v>
      </c>
      <c r="F19" s="63" t="s">
        <v>4</v>
      </c>
      <c r="G19" s="63" t="s">
        <v>23</v>
      </c>
      <c r="H19" s="63" t="s">
        <v>8</v>
      </c>
      <c r="I19" s="73" t="s">
        <v>10</v>
      </c>
      <c r="J19" s="63" t="s">
        <v>11</v>
      </c>
      <c r="K19" s="63" t="s">
        <v>12</v>
      </c>
    </row>
    <row r="20" spans="1:11" ht="15">
      <c r="A20" s="64">
        <v>1</v>
      </c>
      <c r="B20" s="189">
        <f>B5*1000/7000</f>
        <v>142.85714285714286</v>
      </c>
      <c r="C20" s="68">
        <f aca="true" t="shared" si="0" ref="C20:C28">B5-B20</f>
        <v>857.1428571428571</v>
      </c>
      <c r="D20" s="69">
        <f aca="true" t="shared" si="1" ref="D20:D28">C5</f>
        <v>20</v>
      </c>
      <c r="E20" s="68">
        <f aca="true" t="shared" si="2" ref="E20:E25">C20</f>
        <v>857.1428571428571</v>
      </c>
      <c r="F20" s="69" t="s">
        <v>14</v>
      </c>
      <c r="G20" s="69">
        <f>E20*$F$26</f>
        <v>171428.57142857142</v>
      </c>
      <c r="H20" s="64" t="s">
        <v>5</v>
      </c>
      <c r="I20" s="68">
        <f>I5*$G$18/$I$8</f>
        <v>1720.3389830508477</v>
      </c>
      <c r="J20" s="69">
        <f>$F$26</f>
        <v>200</v>
      </c>
      <c r="K20" s="69">
        <f>I20*J20</f>
        <v>344067.7966101695</v>
      </c>
    </row>
    <row r="21" spans="1:11" ht="15">
      <c r="A21" s="64">
        <v>2</v>
      </c>
      <c r="B21" s="65">
        <f>B6</f>
        <v>1000</v>
      </c>
      <c r="C21" s="68">
        <f t="shared" si="0"/>
        <v>0</v>
      </c>
      <c r="D21" s="69">
        <f t="shared" si="1"/>
        <v>50</v>
      </c>
      <c r="E21" s="68">
        <f t="shared" si="2"/>
        <v>0</v>
      </c>
      <c r="F21" s="69" t="s">
        <v>14</v>
      </c>
      <c r="G21" s="69">
        <f aca="true" t="shared" si="3" ref="G21:G28">E21*$F$26</f>
        <v>0</v>
      </c>
      <c r="H21" s="64" t="s">
        <v>6</v>
      </c>
      <c r="I21" s="68">
        <f>I6*$G$18/$I$8</f>
        <v>1186.440677966102</v>
      </c>
      <c r="J21" s="69">
        <f>$F$26</f>
        <v>200</v>
      </c>
      <c r="K21" s="69">
        <f>I21*J21</f>
        <v>237288.1355932204</v>
      </c>
    </row>
    <row r="22" spans="1:11" ht="15">
      <c r="A22" s="64">
        <v>3</v>
      </c>
      <c r="B22" s="189">
        <f>B7*1000/7000</f>
        <v>142.85714285714286</v>
      </c>
      <c r="C22" s="68">
        <f t="shared" si="0"/>
        <v>857.1428571428571</v>
      </c>
      <c r="D22" s="69">
        <f t="shared" si="1"/>
        <v>80</v>
      </c>
      <c r="E22" s="68">
        <f t="shared" si="2"/>
        <v>857.1428571428571</v>
      </c>
      <c r="F22" s="69" t="s">
        <v>14</v>
      </c>
      <c r="G22" s="69">
        <f t="shared" si="3"/>
        <v>171428.57142857142</v>
      </c>
      <c r="H22" s="64" t="s">
        <v>7</v>
      </c>
      <c r="I22" s="68">
        <f>I7*$G$18/$I$8</f>
        <v>593.220338983051</v>
      </c>
      <c r="J22" s="69">
        <f>$F$26</f>
        <v>200</v>
      </c>
      <c r="K22" s="69">
        <f>I22*J22</f>
        <v>118644.0677966102</v>
      </c>
    </row>
    <row r="23" spans="1:11" ht="15">
      <c r="A23" s="64">
        <v>4</v>
      </c>
      <c r="B23" s="65">
        <f>B8</f>
        <v>1000</v>
      </c>
      <c r="C23" s="68">
        <f t="shared" si="0"/>
        <v>0</v>
      </c>
      <c r="D23" s="69">
        <f t="shared" si="1"/>
        <v>110</v>
      </c>
      <c r="E23" s="68">
        <f t="shared" si="2"/>
        <v>0</v>
      </c>
      <c r="F23" s="69" t="s">
        <v>14</v>
      </c>
      <c r="G23" s="69">
        <f t="shared" si="3"/>
        <v>0</v>
      </c>
      <c r="H23" s="67"/>
      <c r="I23" s="71">
        <f>SUM(I20:I22)</f>
        <v>3500.000000000001</v>
      </c>
      <c r="J23" s="68" t="s">
        <v>14</v>
      </c>
      <c r="K23" s="72">
        <f>SUM(K20:K22)</f>
        <v>700000.0000000001</v>
      </c>
    </row>
    <row r="24" spans="1:9" ht="15">
      <c r="A24" s="64">
        <v>5</v>
      </c>
      <c r="B24" s="189">
        <f>B9*1000/7000</f>
        <v>142.85714285714286</v>
      </c>
      <c r="C24" s="68">
        <f t="shared" si="0"/>
        <v>857.1428571428571</v>
      </c>
      <c r="D24" s="69">
        <f t="shared" si="1"/>
        <v>140</v>
      </c>
      <c r="E24" s="68">
        <f t="shared" si="2"/>
        <v>857.1428571428571</v>
      </c>
      <c r="F24" s="69" t="s">
        <v>14</v>
      </c>
      <c r="G24" s="69">
        <f t="shared" si="3"/>
        <v>171428.57142857142</v>
      </c>
      <c r="H24" s="19" t="s">
        <v>98</v>
      </c>
      <c r="I24" s="32"/>
    </row>
    <row r="25" spans="1:8" ht="15">
      <c r="A25" s="64">
        <v>6</v>
      </c>
      <c r="B25" s="189">
        <f>B10*1000/7000</f>
        <v>142.85714285714286</v>
      </c>
      <c r="C25" s="68">
        <f t="shared" si="0"/>
        <v>857.1428571428571</v>
      </c>
      <c r="D25" s="69">
        <f t="shared" si="1"/>
        <v>170</v>
      </c>
      <c r="E25" s="68">
        <f t="shared" si="2"/>
        <v>857.1428571428571</v>
      </c>
      <c r="F25" s="69" t="s">
        <v>14</v>
      </c>
      <c r="G25" s="69">
        <f t="shared" si="3"/>
        <v>171428.57142857142</v>
      </c>
      <c r="H25" s="19" t="s">
        <v>14</v>
      </c>
    </row>
    <row r="26" spans="1:7" ht="15">
      <c r="A26" s="64">
        <v>7</v>
      </c>
      <c r="B26" s="189">
        <f>B11*1000/7000</f>
        <v>142.85714285714286</v>
      </c>
      <c r="C26" s="68">
        <f t="shared" si="0"/>
        <v>857.1428571428571</v>
      </c>
      <c r="D26" s="69">
        <f t="shared" si="1"/>
        <v>200</v>
      </c>
      <c r="E26" s="68">
        <f>G18-E20-E21-E22-E23-E24-E25</f>
        <v>71.4285714285727</v>
      </c>
      <c r="F26" s="72">
        <f>D26</f>
        <v>200</v>
      </c>
      <c r="G26" s="69">
        <f t="shared" si="3"/>
        <v>14285.714285714539</v>
      </c>
    </row>
    <row r="27" spans="1:7" ht="15">
      <c r="A27" s="64">
        <v>8</v>
      </c>
      <c r="B27" s="189">
        <f>B12*1000/7000</f>
        <v>142.85714285714286</v>
      </c>
      <c r="C27" s="68">
        <f t="shared" si="0"/>
        <v>857.1428571428571</v>
      </c>
      <c r="D27" s="69">
        <f t="shared" si="1"/>
        <v>230</v>
      </c>
      <c r="E27" s="68">
        <v>0</v>
      </c>
      <c r="F27" s="69" t="s">
        <v>14</v>
      </c>
      <c r="G27" s="69">
        <f t="shared" si="3"/>
        <v>0</v>
      </c>
    </row>
    <row r="28" spans="1:7" ht="15">
      <c r="A28" s="64">
        <v>9</v>
      </c>
      <c r="B28" s="189">
        <f>B13*1000/7000</f>
        <v>142.85714285714286</v>
      </c>
      <c r="C28" s="68">
        <f t="shared" si="0"/>
        <v>857.1428571428571</v>
      </c>
      <c r="D28" s="69">
        <f t="shared" si="1"/>
        <v>260</v>
      </c>
      <c r="E28" s="68">
        <v>0</v>
      </c>
      <c r="F28" s="69" t="s">
        <v>14</v>
      </c>
      <c r="G28" s="69">
        <f t="shared" si="3"/>
        <v>0</v>
      </c>
    </row>
    <row r="29" spans="1:7" ht="15">
      <c r="A29" s="67"/>
      <c r="B29" s="190">
        <f>SUM(B20:B28)</f>
        <v>2999.999999999999</v>
      </c>
      <c r="C29" s="71">
        <f>SUM(C20:C28)</f>
        <v>5999.999999999999</v>
      </c>
      <c r="D29" s="71"/>
      <c r="E29" s="71">
        <f>SUM(E20:E28)</f>
        <v>3500.000000000001</v>
      </c>
      <c r="F29" s="67"/>
      <c r="G29" s="72">
        <f>SUM(G20:G28)</f>
        <v>700000.0000000002</v>
      </c>
    </row>
  </sheetData>
  <sheetProtection/>
  <mergeCells count="2">
    <mergeCell ref="A18:B18"/>
    <mergeCell ref="E18:F18"/>
  </mergeCells>
  <printOptions/>
  <pageMargins left="0.5" right="0.7" top="0.5" bottom="0.5" header="0.3" footer="0.3"/>
  <pageSetup fitToHeight="1" fitToWidth="1" horizontalDpi="600" verticalDpi="600" orientation="landscape" scale="82" r:id="rId1"/>
</worksheet>
</file>

<file path=xl/worksheets/sheet2.xml><?xml version="1.0" encoding="utf-8"?>
<worksheet xmlns="http://schemas.openxmlformats.org/spreadsheetml/2006/main" xmlns:r="http://schemas.openxmlformats.org/officeDocument/2006/relationships">
  <sheetPr>
    <pageSetUpPr fitToPage="1"/>
  </sheetPr>
  <dimension ref="A1:AA18"/>
  <sheetViews>
    <sheetView tabSelected="1" zoomScale="90" zoomScaleNormal="90" zoomScalePageLayoutView="0" workbookViewId="0" topLeftCell="C1">
      <selection activeCell="W4" sqref="W4:X18"/>
    </sheetView>
  </sheetViews>
  <sheetFormatPr defaultColWidth="9.140625" defaultRowHeight="15"/>
  <cols>
    <col min="1" max="2" width="9.140625" style="15" customWidth="1"/>
    <col min="3" max="8" width="5.8515625" style="15" customWidth="1"/>
    <col min="9" max="24" width="10.7109375" style="15" customWidth="1"/>
    <col min="25" max="26" width="11.00390625" style="15" customWidth="1"/>
    <col min="27" max="16384" width="9.140625" style="15" customWidth="1"/>
  </cols>
  <sheetData>
    <row r="1" spans="1:27" ht="125.25" customHeight="1">
      <c r="A1" s="201" t="s">
        <v>157</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row>
    <row r="3" ht="16.5" thickBot="1"/>
    <row r="4" spans="9:26" ht="15.75">
      <c r="I4" s="213" t="s">
        <v>84</v>
      </c>
      <c r="J4" s="214"/>
      <c r="K4" s="213" t="s">
        <v>83</v>
      </c>
      <c r="L4" s="214"/>
      <c r="M4" s="213" t="s">
        <v>66</v>
      </c>
      <c r="N4" s="214"/>
      <c r="O4" s="213" t="s">
        <v>68</v>
      </c>
      <c r="P4" s="214"/>
      <c r="Q4" s="213" t="s">
        <v>75</v>
      </c>
      <c r="R4" s="214"/>
      <c r="S4" s="213" t="s">
        <v>78</v>
      </c>
      <c r="T4" s="214"/>
      <c r="U4" s="213" t="s">
        <v>81</v>
      </c>
      <c r="V4" s="214"/>
      <c r="W4" s="213" t="s">
        <v>156</v>
      </c>
      <c r="X4" s="214"/>
      <c r="Y4" s="213" t="s">
        <v>155</v>
      </c>
      <c r="Z4" s="214"/>
    </row>
    <row r="5" spans="9:26" ht="36" customHeight="1" thickBot="1">
      <c r="I5" s="215" t="s">
        <v>154</v>
      </c>
      <c r="J5" s="216"/>
      <c r="K5" s="215" t="s">
        <v>153</v>
      </c>
      <c r="L5" s="216"/>
      <c r="M5" s="215"/>
      <c r="N5" s="216"/>
      <c r="O5" s="215"/>
      <c r="P5" s="216"/>
      <c r="Q5" s="215"/>
      <c r="R5" s="216"/>
      <c r="S5" s="215"/>
      <c r="T5" s="216"/>
      <c r="U5" s="215"/>
      <c r="V5" s="216"/>
      <c r="W5" s="215"/>
      <c r="X5" s="216"/>
      <c r="Y5" s="215"/>
      <c r="Z5" s="216"/>
    </row>
    <row r="6" spans="1:26" ht="83.25" customHeight="1" thickBot="1">
      <c r="A6" s="202" t="s">
        <v>152</v>
      </c>
      <c r="B6" s="196" t="s">
        <v>151</v>
      </c>
      <c r="C6" s="204" t="s">
        <v>150</v>
      </c>
      <c r="D6" s="205"/>
      <c r="E6" s="205"/>
      <c r="F6" s="205"/>
      <c r="G6" s="205"/>
      <c r="H6" s="206"/>
      <c r="I6" s="200" t="s">
        <v>114</v>
      </c>
      <c r="J6" s="200"/>
      <c r="K6" s="200" t="s">
        <v>118</v>
      </c>
      <c r="L6" s="200"/>
      <c r="M6" s="200" t="s">
        <v>114</v>
      </c>
      <c r="N6" s="200"/>
      <c r="O6" s="200" t="s">
        <v>114</v>
      </c>
      <c r="P6" s="200"/>
      <c r="Q6" s="200" t="s">
        <v>114</v>
      </c>
      <c r="R6" s="200"/>
      <c r="S6" s="200" t="s">
        <v>114</v>
      </c>
      <c r="T6" s="200"/>
      <c r="U6" s="200" t="s">
        <v>118</v>
      </c>
      <c r="V6" s="200"/>
      <c r="W6" s="232" t="s">
        <v>114</v>
      </c>
      <c r="X6" s="232"/>
      <c r="Y6" s="200"/>
      <c r="Z6" s="200"/>
    </row>
    <row r="7" spans="1:26" ht="83.25" customHeight="1" thickBot="1">
      <c r="A7" s="217"/>
      <c r="B7" s="196" t="s">
        <v>149</v>
      </c>
      <c r="C7" s="204" t="s">
        <v>148</v>
      </c>
      <c r="D7" s="205"/>
      <c r="E7" s="205"/>
      <c r="F7" s="205"/>
      <c r="G7" s="205"/>
      <c r="H7" s="206"/>
      <c r="I7" s="200" t="s">
        <v>114</v>
      </c>
      <c r="J7" s="200"/>
      <c r="K7" s="200" t="s">
        <v>108</v>
      </c>
      <c r="L7" s="200"/>
      <c r="M7" s="200" t="s">
        <v>114</v>
      </c>
      <c r="N7" s="200"/>
      <c r="O7" s="200" t="s">
        <v>114</v>
      </c>
      <c r="P7" s="200"/>
      <c r="Q7" s="200" t="s">
        <v>118</v>
      </c>
      <c r="R7" s="200"/>
      <c r="S7" s="200" t="s">
        <v>114</v>
      </c>
      <c r="T7" s="200"/>
      <c r="U7" s="200" t="s">
        <v>108</v>
      </c>
      <c r="V7" s="200"/>
      <c r="W7" s="232" t="s">
        <v>114</v>
      </c>
      <c r="X7" s="232"/>
      <c r="Y7" s="200"/>
      <c r="Z7" s="200"/>
    </row>
    <row r="8" spans="1:26" ht="83.25" customHeight="1" thickBot="1">
      <c r="A8" s="217"/>
      <c r="B8" s="196" t="s">
        <v>147</v>
      </c>
      <c r="C8" s="204" t="s">
        <v>146</v>
      </c>
      <c r="D8" s="205"/>
      <c r="E8" s="205"/>
      <c r="F8" s="205"/>
      <c r="G8" s="205"/>
      <c r="H8" s="206"/>
      <c r="I8" s="198" t="s">
        <v>108</v>
      </c>
      <c r="J8" s="199"/>
      <c r="K8" s="198" t="s">
        <v>108</v>
      </c>
      <c r="L8" s="199"/>
      <c r="M8" s="198" t="s">
        <v>108</v>
      </c>
      <c r="N8" s="199"/>
      <c r="O8" s="198" t="s">
        <v>108</v>
      </c>
      <c r="P8" s="199"/>
      <c r="Q8" s="200" t="s">
        <v>136</v>
      </c>
      <c r="R8" s="200"/>
      <c r="S8" s="198" t="s">
        <v>108</v>
      </c>
      <c r="T8" s="199"/>
      <c r="U8" s="198" t="s">
        <v>108</v>
      </c>
      <c r="V8" s="199"/>
      <c r="W8" s="233" t="s">
        <v>108</v>
      </c>
      <c r="X8" s="234"/>
      <c r="Y8" s="198"/>
      <c r="Z8" s="199"/>
    </row>
    <row r="9" spans="1:26" ht="83.25" customHeight="1" thickBot="1">
      <c r="A9" s="203"/>
      <c r="B9" s="196" t="s">
        <v>145</v>
      </c>
      <c r="C9" s="204" t="s">
        <v>144</v>
      </c>
      <c r="D9" s="205"/>
      <c r="E9" s="205"/>
      <c r="F9" s="205"/>
      <c r="G9" s="205"/>
      <c r="H9" s="206"/>
      <c r="I9" s="198" t="s">
        <v>108</v>
      </c>
      <c r="J9" s="199"/>
      <c r="K9" s="198" t="s">
        <v>108</v>
      </c>
      <c r="L9" s="199"/>
      <c r="M9" s="198" t="s">
        <v>108</v>
      </c>
      <c r="N9" s="199"/>
      <c r="O9" s="198" t="s">
        <v>108</v>
      </c>
      <c r="P9" s="199"/>
      <c r="Q9" s="198" t="s">
        <v>108</v>
      </c>
      <c r="R9" s="199"/>
      <c r="S9" s="198" t="s">
        <v>108</v>
      </c>
      <c r="T9" s="199"/>
      <c r="U9" s="200" t="s">
        <v>114</v>
      </c>
      <c r="V9" s="200"/>
      <c r="W9" s="233" t="s">
        <v>108</v>
      </c>
      <c r="X9" s="234"/>
      <c r="Y9" s="200"/>
      <c r="Z9" s="200"/>
    </row>
    <row r="10" spans="1:26" ht="151.5" customHeight="1" thickBot="1">
      <c r="A10" s="210" t="s">
        <v>143</v>
      </c>
      <c r="B10" s="197" t="s">
        <v>142</v>
      </c>
      <c r="C10" s="204" t="s">
        <v>141</v>
      </c>
      <c r="D10" s="205"/>
      <c r="E10" s="205"/>
      <c r="F10" s="205"/>
      <c r="G10" s="205"/>
      <c r="H10" s="206"/>
      <c r="I10" s="198" t="s">
        <v>118</v>
      </c>
      <c r="J10" s="199"/>
      <c r="K10" s="198" t="s">
        <v>140</v>
      </c>
      <c r="L10" s="199"/>
      <c r="M10" s="198" t="s">
        <v>114</v>
      </c>
      <c r="N10" s="199"/>
      <c r="O10" s="198" t="s">
        <v>114</v>
      </c>
      <c r="P10" s="199"/>
      <c r="Q10" s="198" t="s">
        <v>114</v>
      </c>
      <c r="R10" s="199"/>
      <c r="S10" s="198" t="s">
        <v>114</v>
      </c>
      <c r="T10" s="199"/>
      <c r="U10" s="198" t="s">
        <v>139</v>
      </c>
      <c r="V10" s="199"/>
      <c r="W10" s="233" t="s">
        <v>158</v>
      </c>
      <c r="X10" s="234"/>
      <c r="Y10" s="198"/>
      <c r="Z10" s="199"/>
    </row>
    <row r="11" spans="1:26" ht="99" customHeight="1" thickBot="1">
      <c r="A11" s="211"/>
      <c r="B11" s="197" t="s">
        <v>138</v>
      </c>
      <c r="C11" s="204" t="s">
        <v>137</v>
      </c>
      <c r="D11" s="205"/>
      <c r="E11" s="205"/>
      <c r="F11" s="205"/>
      <c r="G11" s="205"/>
      <c r="H11" s="206"/>
      <c r="I11" s="200" t="s">
        <v>136</v>
      </c>
      <c r="J11" s="200"/>
      <c r="K11" s="200" t="s">
        <v>135</v>
      </c>
      <c r="L11" s="200"/>
      <c r="M11" s="200" t="s">
        <v>135</v>
      </c>
      <c r="N11" s="200"/>
      <c r="O11" s="198" t="s">
        <v>134</v>
      </c>
      <c r="P11" s="199"/>
      <c r="Q11" s="200" t="s">
        <v>135</v>
      </c>
      <c r="R11" s="200"/>
      <c r="S11" s="198" t="s">
        <v>134</v>
      </c>
      <c r="T11" s="199"/>
      <c r="U11" s="200" t="s">
        <v>108</v>
      </c>
      <c r="V11" s="200"/>
      <c r="W11" s="232" t="s">
        <v>135</v>
      </c>
      <c r="X11" s="232"/>
      <c r="Y11" s="200"/>
      <c r="Z11" s="200"/>
    </row>
    <row r="12" spans="1:26" ht="99" customHeight="1" thickBot="1">
      <c r="A12" s="211"/>
      <c r="B12" s="197" t="s">
        <v>133</v>
      </c>
      <c r="C12" s="204" t="s">
        <v>132</v>
      </c>
      <c r="D12" s="205"/>
      <c r="E12" s="205"/>
      <c r="F12" s="205"/>
      <c r="G12" s="205"/>
      <c r="H12" s="206"/>
      <c r="I12" s="200" t="s">
        <v>114</v>
      </c>
      <c r="J12" s="200"/>
      <c r="K12" s="200" t="s">
        <v>114</v>
      </c>
      <c r="L12" s="200"/>
      <c r="M12" s="200" t="s">
        <v>114</v>
      </c>
      <c r="N12" s="200"/>
      <c r="O12" s="200" t="s">
        <v>114</v>
      </c>
      <c r="P12" s="200"/>
      <c r="Q12" s="200" t="s">
        <v>114</v>
      </c>
      <c r="R12" s="200"/>
      <c r="S12" s="200" t="s">
        <v>131</v>
      </c>
      <c r="T12" s="200"/>
      <c r="U12" s="200" t="s">
        <v>108</v>
      </c>
      <c r="V12" s="200"/>
      <c r="W12" s="232" t="s">
        <v>114</v>
      </c>
      <c r="X12" s="232"/>
      <c r="Y12" s="200"/>
      <c r="Z12" s="200"/>
    </row>
    <row r="13" spans="1:26" ht="99" customHeight="1" thickBot="1">
      <c r="A13" s="211"/>
      <c r="B13" s="197" t="s">
        <v>130</v>
      </c>
      <c r="C13" s="204" t="s">
        <v>129</v>
      </c>
      <c r="D13" s="205"/>
      <c r="E13" s="205"/>
      <c r="F13" s="205"/>
      <c r="G13" s="205"/>
      <c r="H13" s="206"/>
      <c r="I13" s="200" t="s">
        <v>114</v>
      </c>
      <c r="J13" s="200"/>
      <c r="K13" s="200" t="s">
        <v>114</v>
      </c>
      <c r="L13" s="200"/>
      <c r="M13" s="200" t="s">
        <v>114</v>
      </c>
      <c r="N13" s="200"/>
      <c r="O13" s="200" t="s">
        <v>114</v>
      </c>
      <c r="P13" s="200"/>
      <c r="Q13" s="200" t="s">
        <v>128</v>
      </c>
      <c r="R13" s="200"/>
      <c r="S13" s="200" t="s">
        <v>114</v>
      </c>
      <c r="T13" s="200"/>
      <c r="U13" s="200" t="s">
        <v>108</v>
      </c>
      <c r="V13" s="200"/>
      <c r="W13" s="232" t="s">
        <v>114</v>
      </c>
      <c r="X13" s="232"/>
      <c r="Y13" s="200"/>
      <c r="Z13" s="200"/>
    </row>
    <row r="14" spans="1:26" ht="111.75" customHeight="1" thickBot="1">
      <c r="A14" s="211"/>
      <c r="B14" s="197" t="s">
        <v>127</v>
      </c>
      <c r="C14" s="204" t="s">
        <v>126</v>
      </c>
      <c r="D14" s="205"/>
      <c r="E14" s="205"/>
      <c r="F14" s="205"/>
      <c r="G14" s="205"/>
      <c r="H14" s="206"/>
      <c r="I14" s="200" t="s">
        <v>114</v>
      </c>
      <c r="J14" s="200"/>
      <c r="K14" s="200" t="s">
        <v>114</v>
      </c>
      <c r="L14" s="200"/>
      <c r="M14" s="200" t="s">
        <v>124</v>
      </c>
      <c r="N14" s="200"/>
      <c r="O14" s="198" t="s">
        <v>114</v>
      </c>
      <c r="P14" s="199"/>
      <c r="Q14" s="200" t="s">
        <v>125</v>
      </c>
      <c r="R14" s="200"/>
      <c r="S14" s="200" t="s">
        <v>124</v>
      </c>
      <c r="T14" s="200"/>
      <c r="U14" s="200" t="s">
        <v>108</v>
      </c>
      <c r="V14" s="200"/>
      <c r="W14" s="232" t="s">
        <v>124</v>
      </c>
      <c r="X14" s="232"/>
      <c r="Y14" s="200"/>
      <c r="Z14" s="200"/>
    </row>
    <row r="15" spans="1:26" ht="99" customHeight="1" thickBot="1">
      <c r="A15" s="211"/>
      <c r="B15" s="197" t="s">
        <v>123</v>
      </c>
      <c r="C15" s="204" t="s">
        <v>122</v>
      </c>
      <c r="D15" s="205"/>
      <c r="E15" s="205"/>
      <c r="F15" s="205"/>
      <c r="G15" s="205"/>
      <c r="H15" s="206"/>
      <c r="I15" s="200" t="s">
        <v>118</v>
      </c>
      <c r="J15" s="200"/>
      <c r="K15" s="200" t="s">
        <v>118</v>
      </c>
      <c r="L15" s="200"/>
      <c r="M15" s="200" t="s">
        <v>118</v>
      </c>
      <c r="N15" s="200"/>
      <c r="O15" s="200" t="s">
        <v>121</v>
      </c>
      <c r="P15" s="200"/>
      <c r="Q15" s="200" t="s">
        <v>118</v>
      </c>
      <c r="R15" s="200"/>
      <c r="S15" s="200" t="s">
        <v>118</v>
      </c>
      <c r="T15" s="200"/>
      <c r="U15" s="200" t="s">
        <v>108</v>
      </c>
      <c r="V15" s="200"/>
      <c r="W15" s="232" t="s">
        <v>118</v>
      </c>
      <c r="X15" s="232"/>
      <c r="Y15" s="200"/>
      <c r="Z15" s="200"/>
    </row>
    <row r="16" spans="1:26" ht="99" customHeight="1" thickBot="1">
      <c r="A16" s="212"/>
      <c r="B16" s="196" t="s">
        <v>120</v>
      </c>
      <c r="C16" s="207" t="s">
        <v>119</v>
      </c>
      <c r="D16" s="208"/>
      <c r="E16" s="208"/>
      <c r="F16" s="208"/>
      <c r="G16" s="208"/>
      <c r="H16" s="209"/>
      <c r="I16" s="200" t="s">
        <v>118</v>
      </c>
      <c r="J16" s="200"/>
      <c r="K16" s="200" t="s">
        <v>118</v>
      </c>
      <c r="L16" s="200"/>
      <c r="M16" s="200" t="s">
        <v>118</v>
      </c>
      <c r="N16" s="200"/>
      <c r="O16" s="198" t="s">
        <v>114</v>
      </c>
      <c r="P16" s="199"/>
      <c r="Q16" s="198" t="s">
        <v>114</v>
      </c>
      <c r="R16" s="199"/>
      <c r="S16" s="198" t="s">
        <v>118</v>
      </c>
      <c r="T16" s="199"/>
      <c r="U16" s="198" t="s">
        <v>118</v>
      </c>
      <c r="V16" s="199"/>
      <c r="W16" s="232" t="s">
        <v>118</v>
      </c>
      <c r="X16" s="232"/>
      <c r="Y16" s="198"/>
      <c r="Z16" s="199"/>
    </row>
    <row r="17" spans="1:26" ht="120.75" customHeight="1" thickBot="1">
      <c r="A17" s="202" t="s">
        <v>117</v>
      </c>
      <c r="B17" s="196" t="s">
        <v>116</v>
      </c>
      <c r="C17" s="204" t="s">
        <v>115</v>
      </c>
      <c r="D17" s="205"/>
      <c r="E17" s="205"/>
      <c r="F17" s="205"/>
      <c r="G17" s="205"/>
      <c r="H17" s="206"/>
      <c r="I17" s="200" t="s">
        <v>108</v>
      </c>
      <c r="J17" s="200"/>
      <c r="K17" s="200" t="s">
        <v>114</v>
      </c>
      <c r="L17" s="200"/>
      <c r="M17" s="200" t="s">
        <v>113</v>
      </c>
      <c r="N17" s="200"/>
      <c r="O17" s="200" t="s">
        <v>113</v>
      </c>
      <c r="P17" s="200"/>
      <c r="Q17" s="200" t="s">
        <v>113</v>
      </c>
      <c r="R17" s="200"/>
      <c r="S17" s="200" t="s">
        <v>112</v>
      </c>
      <c r="T17" s="200"/>
      <c r="U17" s="198" t="s">
        <v>111</v>
      </c>
      <c r="V17" s="199"/>
      <c r="W17" s="232" t="s">
        <v>159</v>
      </c>
      <c r="X17" s="232"/>
      <c r="Y17" s="198"/>
      <c r="Z17" s="199"/>
    </row>
    <row r="18" spans="1:26" ht="84.75" customHeight="1" thickBot="1">
      <c r="A18" s="203"/>
      <c r="B18" s="196" t="s">
        <v>110</v>
      </c>
      <c r="C18" s="204" t="s">
        <v>109</v>
      </c>
      <c r="D18" s="205"/>
      <c r="E18" s="205"/>
      <c r="F18" s="205"/>
      <c r="G18" s="205"/>
      <c r="H18" s="206"/>
      <c r="I18" s="200" t="s">
        <v>108</v>
      </c>
      <c r="J18" s="200"/>
      <c r="K18" s="200" t="s">
        <v>107</v>
      </c>
      <c r="L18" s="200"/>
      <c r="M18" s="200" t="s">
        <v>107</v>
      </c>
      <c r="N18" s="200"/>
      <c r="O18" s="200" t="s">
        <v>107</v>
      </c>
      <c r="P18" s="200"/>
      <c r="Q18" s="200" t="s">
        <v>107</v>
      </c>
      <c r="R18" s="200"/>
      <c r="S18" s="200" t="s">
        <v>107</v>
      </c>
      <c r="T18" s="200"/>
      <c r="U18" s="198" t="s">
        <v>106</v>
      </c>
      <c r="V18" s="199"/>
      <c r="W18" s="232" t="s">
        <v>107</v>
      </c>
      <c r="X18" s="232"/>
      <c r="Y18" s="198"/>
      <c r="Z18" s="199"/>
    </row>
  </sheetData>
  <sheetProtection/>
  <mergeCells count="145">
    <mergeCell ref="U4:V5"/>
    <mergeCell ref="W4:X5"/>
    <mergeCell ref="C18:H18"/>
    <mergeCell ref="I4:J4"/>
    <mergeCell ref="K4:L4"/>
    <mergeCell ref="M4:N5"/>
    <mergeCell ref="O4:P5"/>
    <mergeCell ref="Q4:R5"/>
    <mergeCell ref="S4:T5"/>
    <mergeCell ref="S6:T6"/>
    <mergeCell ref="Y4:Z5"/>
    <mergeCell ref="I5:J5"/>
    <mergeCell ref="K5:L5"/>
    <mergeCell ref="A6:A9"/>
    <mergeCell ref="C6:H6"/>
    <mergeCell ref="I6:J6"/>
    <mergeCell ref="K6:L6"/>
    <mergeCell ref="M6:N6"/>
    <mergeCell ref="O6:P6"/>
    <mergeCell ref="Q6:R6"/>
    <mergeCell ref="U6:V6"/>
    <mergeCell ref="W6:X6"/>
    <mergeCell ref="Y6:Z6"/>
    <mergeCell ref="C7:H7"/>
    <mergeCell ref="I7:J7"/>
    <mergeCell ref="K7:L7"/>
    <mergeCell ref="M7:N7"/>
    <mergeCell ref="O7:P7"/>
    <mergeCell ref="Q7:R7"/>
    <mergeCell ref="S7:T7"/>
    <mergeCell ref="U7:V7"/>
    <mergeCell ref="W7:X7"/>
    <mergeCell ref="Y7:Z7"/>
    <mergeCell ref="C8:H8"/>
    <mergeCell ref="I8:J8"/>
    <mergeCell ref="K8:L8"/>
    <mergeCell ref="M8:N8"/>
    <mergeCell ref="O8:P8"/>
    <mergeCell ref="Q8:R8"/>
    <mergeCell ref="S8:T8"/>
    <mergeCell ref="U8:V8"/>
    <mergeCell ref="W8:X8"/>
    <mergeCell ref="Y8:Z8"/>
    <mergeCell ref="C9:H9"/>
    <mergeCell ref="I9:J9"/>
    <mergeCell ref="K9:L9"/>
    <mergeCell ref="M9:N9"/>
    <mergeCell ref="O9:P9"/>
    <mergeCell ref="Q9:R9"/>
    <mergeCell ref="S9:T9"/>
    <mergeCell ref="U9:V9"/>
    <mergeCell ref="W9:X9"/>
    <mergeCell ref="Y9:Z9"/>
    <mergeCell ref="A10:A16"/>
    <mergeCell ref="C10:H10"/>
    <mergeCell ref="I10:J10"/>
    <mergeCell ref="K10:L10"/>
    <mergeCell ref="M10:N10"/>
    <mergeCell ref="O10:P10"/>
    <mergeCell ref="Q10:R10"/>
    <mergeCell ref="S10:T10"/>
    <mergeCell ref="U10:V10"/>
    <mergeCell ref="W10:X10"/>
    <mergeCell ref="Y10:Z10"/>
    <mergeCell ref="C11:H11"/>
    <mergeCell ref="I11:J11"/>
    <mergeCell ref="K11:L11"/>
    <mergeCell ref="M11:N11"/>
    <mergeCell ref="O11:P11"/>
    <mergeCell ref="Q11:R11"/>
    <mergeCell ref="S11:T11"/>
    <mergeCell ref="U11:V11"/>
    <mergeCell ref="W11:X11"/>
    <mergeCell ref="Y11:Z11"/>
    <mergeCell ref="C12:H12"/>
    <mergeCell ref="I12:J12"/>
    <mergeCell ref="K12:L12"/>
    <mergeCell ref="M12:N12"/>
    <mergeCell ref="O12:P12"/>
    <mergeCell ref="Q12:R12"/>
    <mergeCell ref="S12:T12"/>
    <mergeCell ref="U12:V12"/>
    <mergeCell ref="W12:X12"/>
    <mergeCell ref="Y12:Z12"/>
    <mergeCell ref="C13:H13"/>
    <mergeCell ref="I13:J13"/>
    <mergeCell ref="K13:L13"/>
    <mergeCell ref="M13:N13"/>
    <mergeCell ref="O13:P13"/>
    <mergeCell ref="Q13:R13"/>
    <mergeCell ref="S13:T13"/>
    <mergeCell ref="U13:V13"/>
    <mergeCell ref="W13:X13"/>
    <mergeCell ref="Y13:Z13"/>
    <mergeCell ref="C14:H14"/>
    <mergeCell ref="I14:J14"/>
    <mergeCell ref="K14:L14"/>
    <mergeCell ref="M14:N14"/>
    <mergeCell ref="O14:P14"/>
    <mergeCell ref="Q14:R14"/>
    <mergeCell ref="S14:T14"/>
    <mergeCell ref="U14:V14"/>
    <mergeCell ref="W14:X14"/>
    <mergeCell ref="Y14:Z14"/>
    <mergeCell ref="C15:H15"/>
    <mergeCell ref="I15:J15"/>
    <mergeCell ref="K15:L15"/>
    <mergeCell ref="M15:N15"/>
    <mergeCell ref="O15:P15"/>
    <mergeCell ref="Q15:R15"/>
    <mergeCell ref="S15:T15"/>
    <mergeCell ref="U15:V15"/>
    <mergeCell ref="W15:X15"/>
    <mergeCell ref="Y15:Z15"/>
    <mergeCell ref="C16:H16"/>
    <mergeCell ref="I16:J16"/>
    <mergeCell ref="K16:L16"/>
    <mergeCell ref="M16:N16"/>
    <mergeCell ref="O16:P16"/>
    <mergeCell ref="Q16:R16"/>
    <mergeCell ref="A17:A18"/>
    <mergeCell ref="C17:H17"/>
    <mergeCell ref="I17:J17"/>
    <mergeCell ref="K17:L17"/>
    <mergeCell ref="M17:N17"/>
    <mergeCell ref="O17:P17"/>
    <mergeCell ref="Q17:R17"/>
    <mergeCell ref="S17:T17"/>
    <mergeCell ref="U17:V17"/>
    <mergeCell ref="W17:X17"/>
    <mergeCell ref="Y17:Z17"/>
    <mergeCell ref="A1:AA1"/>
    <mergeCell ref="S16:T16"/>
    <mergeCell ref="U16:V16"/>
    <mergeCell ref="W16:X16"/>
    <mergeCell ref="Y16:Z16"/>
    <mergeCell ref="U18:V18"/>
    <mergeCell ref="W18:X18"/>
    <mergeCell ref="Y18:Z18"/>
    <mergeCell ref="I18:J18"/>
    <mergeCell ref="K18:L18"/>
    <mergeCell ref="M18:N18"/>
    <mergeCell ref="O18:P18"/>
    <mergeCell ref="Q18:R18"/>
    <mergeCell ref="S18:T18"/>
  </mergeCells>
  <printOptions/>
  <pageMargins left="0.5" right="0.7" top="0.5" bottom="0.5" header="0.3" footer="0.3"/>
  <pageSetup fitToHeight="1" fitToWidth="1" horizontalDpi="600" verticalDpi="600" orientation="landscape" paperSize="17" scale="58" r:id="rId1"/>
</worksheet>
</file>

<file path=xl/worksheets/sheet3.xml><?xml version="1.0" encoding="utf-8"?>
<worksheet xmlns="http://schemas.openxmlformats.org/spreadsheetml/2006/main" xmlns:r="http://schemas.openxmlformats.org/officeDocument/2006/relationships">
  <sheetPr>
    <pageSetUpPr fitToPage="1"/>
  </sheetPr>
  <dimension ref="B1:Y36"/>
  <sheetViews>
    <sheetView zoomScale="90" zoomScaleNormal="90" zoomScalePageLayoutView="0" workbookViewId="0" topLeftCell="E3">
      <selection activeCell="M23" sqref="M23:M25"/>
    </sheetView>
  </sheetViews>
  <sheetFormatPr defaultColWidth="9.140625" defaultRowHeight="15"/>
  <cols>
    <col min="1" max="1" width="2.28125" style="15" customWidth="1"/>
    <col min="2" max="2" width="12.7109375" style="15" customWidth="1"/>
    <col min="3" max="5" width="11.8515625" style="15" customWidth="1"/>
    <col min="6" max="6" width="1.421875" style="15" customWidth="1"/>
    <col min="7" max="7" width="17.57421875" style="15" customWidth="1"/>
    <col min="8" max="25" width="15.7109375" style="15" customWidth="1"/>
    <col min="26" max="16384" width="9.140625" style="15" customWidth="1"/>
  </cols>
  <sheetData>
    <row r="1" spans="2:10" ht="15.75">
      <c r="B1" s="62"/>
      <c r="C1" s="82"/>
      <c r="D1" s="82"/>
      <c r="E1" s="82"/>
      <c r="G1" s="82"/>
      <c r="H1" s="82"/>
      <c r="I1" s="82"/>
      <c r="J1" s="82"/>
    </row>
    <row r="2" spans="2:11" ht="19.5" thickBot="1">
      <c r="B2" s="126"/>
      <c r="C2" s="82"/>
      <c r="D2" s="82"/>
      <c r="E2" s="82"/>
      <c r="G2" s="130" t="s">
        <v>61</v>
      </c>
      <c r="H2" s="130"/>
      <c r="I2" s="130"/>
      <c r="J2" s="82"/>
      <c r="K2" s="82"/>
    </row>
    <row r="3" spans="2:23" ht="16.5" thickBot="1">
      <c r="B3" s="126"/>
      <c r="C3" s="126"/>
      <c r="D3" s="126"/>
      <c r="E3" s="126"/>
      <c r="J3" s="126"/>
      <c r="K3" s="82"/>
      <c r="L3" s="82"/>
      <c r="M3" s="82"/>
      <c r="V3" s="218" t="s">
        <v>104</v>
      </c>
      <c r="W3" s="219"/>
    </row>
    <row r="4" spans="8:25" ht="24.75" customHeight="1" thickBot="1">
      <c r="H4" s="220" t="s">
        <v>84</v>
      </c>
      <c r="I4" s="221"/>
      <c r="J4" s="220" t="s">
        <v>83</v>
      </c>
      <c r="K4" s="221"/>
      <c r="L4" s="220" t="s">
        <v>66</v>
      </c>
      <c r="M4" s="221"/>
      <c r="N4" s="220" t="s">
        <v>69</v>
      </c>
      <c r="O4" s="221"/>
      <c r="P4" s="220" t="s">
        <v>75</v>
      </c>
      <c r="Q4" s="221"/>
      <c r="R4" s="220" t="s">
        <v>78</v>
      </c>
      <c r="S4" s="221"/>
      <c r="T4" s="220" t="s">
        <v>81</v>
      </c>
      <c r="U4" s="221"/>
      <c r="V4" s="220" t="s">
        <v>90</v>
      </c>
      <c r="W4" s="221"/>
      <c r="X4" s="220" t="s">
        <v>95</v>
      </c>
      <c r="Y4" s="221"/>
    </row>
    <row r="5" spans="2:25" ht="66.75" customHeight="1" thickBot="1">
      <c r="B5" s="132"/>
      <c r="C5" s="132"/>
      <c r="D5" s="132"/>
      <c r="E5" s="132"/>
      <c r="F5" s="133"/>
      <c r="G5" s="134"/>
      <c r="H5" s="222">
        <f>StatusQuo!E24</f>
        <v>200</v>
      </c>
      <c r="I5" s="228"/>
      <c r="J5" s="222">
        <f>IMM!E26</f>
        <v>260</v>
      </c>
      <c r="K5" s="228"/>
      <c r="L5" s="222">
        <f>PJM!L26</f>
        <v>260</v>
      </c>
      <c r="M5" s="223"/>
      <c r="N5" s="222">
        <f>'LS Power'!E39</f>
        <v>211.25</v>
      </c>
      <c r="O5" s="223"/>
      <c r="P5" s="229" t="s">
        <v>102</v>
      </c>
      <c r="Q5" s="223"/>
      <c r="R5" s="222">
        <f>ODEC!E39</f>
        <v>230</v>
      </c>
      <c r="S5" s="223"/>
      <c r="T5" s="222">
        <f>FRR!C25</f>
        <v>200</v>
      </c>
      <c r="U5" s="223"/>
      <c r="V5" s="222">
        <f>H5</f>
        <v>200</v>
      </c>
      <c r="W5" s="223"/>
      <c r="X5" s="222">
        <f>AMP!F26</f>
        <v>200</v>
      </c>
      <c r="Y5" s="223"/>
    </row>
    <row r="6" spans="2:25" ht="48" thickBot="1">
      <c r="B6" s="184" t="s">
        <v>21</v>
      </c>
      <c r="C6" s="184" t="s">
        <v>67</v>
      </c>
      <c r="D6" s="184" t="s">
        <v>2</v>
      </c>
      <c r="E6" s="185" t="s">
        <v>100</v>
      </c>
      <c r="G6" s="184" t="s">
        <v>21</v>
      </c>
      <c r="H6" s="186" t="s">
        <v>22</v>
      </c>
      <c r="I6" s="119" t="s">
        <v>65</v>
      </c>
      <c r="J6" s="186" t="s">
        <v>22</v>
      </c>
      <c r="K6" s="119" t="s">
        <v>65</v>
      </c>
      <c r="L6" s="186" t="s">
        <v>22</v>
      </c>
      <c r="M6" s="119" t="s">
        <v>65</v>
      </c>
      <c r="N6" s="186" t="s">
        <v>22</v>
      </c>
      <c r="O6" s="119" t="s">
        <v>65</v>
      </c>
      <c r="P6" s="186" t="s">
        <v>22</v>
      </c>
      <c r="Q6" s="119" t="s">
        <v>65</v>
      </c>
      <c r="R6" s="186" t="s">
        <v>22</v>
      </c>
      <c r="S6" s="119" t="s">
        <v>65</v>
      </c>
      <c r="T6" s="186" t="s">
        <v>22</v>
      </c>
      <c r="U6" s="119" t="s">
        <v>65</v>
      </c>
      <c r="V6" s="186" t="s">
        <v>22</v>
      </c>
      <c r="W6" s="119" t="s">
        <v>65</v>
      </c>
      <c r="X6" s="187" t="s">
        <v>22</v>
      </c>
      <c r="Y6" s="177" t="s">
        <v>65</v>
      </c>
    </row>
    <row r="7" spans="2:25" ht="16.5" thickBot="1">
      <c r="B7" s="122">
        <v>1</v>
      </c>
      <c r="C7" s="147">
        <f>'Sample System &amp; Assumptions'!C14</f>
        <v>1000</v>
      </c>
      <c r="D7" s="150">
        <f>'Sample System &amp; Assumptions'!D14</f>
        <v>20</v>
      </c>
      <c r="E7" s="150">
        <f>'Sample System &amp; Assumptions'!F14</f>
        <v>20</v>
      </c>
      <c r="G7" s="157">
        <v>1</v>
      </c>
      <c r="H7" s="161">
        <f>StatusQuo!B31</f>
        <v>1000</v>
      </c>
      <c r="I7" s="159">
        <f>H7*$H$5</f>
        <v>200000</v>
      </c>
      <c r="J7" s="152">
        <f>IMM!B31</f>
        <v>1000</v>
      </c>
      <c r="K7" s="153">
        <f>J7*$J$5</f>
        <v>260000</v>
      </c>
      <c r="L7" s="152">
        <f>PJM!B31</f>
        <v>1000</v>
      </c>
      <c r="M7" s="153">
        <f>L7*$L$5</f>
        <v>260000</v>
      </c>
      <c r="N7" s="152">
        <f>'LS Power'!B42</f>
        <v>1000</v>
      </c>
      <c r="O7" s="153">
        <f>N7*$N$5</f>
        <v>211250</v>
      </c>
      <c r="P7" s="152">
        <f>NRG!B46</f>
        <v>808.6124401913876</v>
      </c>
      <c r="Q7" s="153">
        <f>NRG!D46</f>
        <v>210239.23444976076</v>
      </c>
      <c r="R7" s="152">
        <f>ODEC!B44</f>
        <v>1000</v>
      </c>
      <c r="S7" s="153">
        <f>R7*$R$5</f>
        <v>230000</v>
      </c>
      <c r="T7" s="152">
        <f>FRR!B19</f>
        <v>1000</v>
      </c>
      <c r="U7" s="153">
        <f>T7*$T$5</f>
        <v>200000</v>
      </c>
      <c r="V7" s="152">
        <f>H7</f>
        <v>1000</v>
      </c>
      <c r="W7" s="172">
        <f aca="true" t="shared" si="0" ref="W7:W15">V7*$V$5</f>
        <v>200000</v>
      </c>
      <c r="X7" s="152">
        <f>AMP!E20</f>
        <v>857.1428571428571</v>
      </c>
      <c r="Y7" s="191">
        <f aca="true" t="shared" si="1" ref="Y7:Y15">X7*$X$5</f>
        <v>171428.57142857142</v>
      </c>
    </row>
    <row r="8" spans="2:25" ht="16.5" thickBot="1">
      <c r="B8" s="123">
        <v>2</v>
      </c>
      <c r="C8" s="148">
        <f>'Sample System &amp; Assumptions'!C15</f>
        <v>1000</v>
      </c>
      <c r="D8" s="135">
        <f>'Sample System &amp; Assumptions'!D15</f>
        <v>50</v>
      </c>
      <c r="E8" s="135">
        <f>'Sample System &amp; Assumptions'!F15</f>
        <v>300</v>
      </c>
      <c r="G8" s="156">
        <v>2</v>
      </c>
      <c r="H8" s="162">
        <f>StatusQuo!B32</f>
        <v>1000</v>
      </c>
      <c r="I8" s="146">
        <f aca="true" t="shared" si="2" ref="I8:I15">H8*$H$5</f>
        <v>200000</v>
      </c>
      <c r="J8" s="114">
        <f>IMM!B32</f>
        <v>0</v>
      </c>
      <c r="K8" s="115">
        <f aca="true" t="shared" si="3" ref="K8:K14">J8*$J$5</f>
        <v>0</v>
      </c>
      <c r="L8" s="114">
        <f>PJM!B32</f>
        <v>1000</v>
      </c>
      <c r="M8" s="115">
        <f aca="true" t="shared" si="4" ref="M8:M14">L8*$L$5</f>
        <v>260000</v>
      </c>
      <c r="N8" s="114">
        <f>'LS Power'!B43</f>
        <v>1000</v>
      </c>
      <c r="O8" s="115">
        <f aca="true" t="shared" si="5" ref="O8:O15">N8*$N$5</f>
        <v>211250</v>
      </c>
      <c r="P8" s="114">
        <f>NRG!B47</f>
        <v>808.6124401913876</v>
      </c>
      <c r="Q8" s="115">
        <f>NRG!D47</f>
        <v>161722.48803827752</v>
      </c>
      <c r="R8" s="114">
        <f>ODEC!B45</f>
        <v>1000</v>
      </c>
      <c r="S8" s="115">
        <f aca="true" t="shared" si="6" ref="S8:S15">R8*$R$5</f>
        <v>230000</v>
      </c>
      <c r="T8" s="114">
        <f>FRR!B20</f>
        <v>0</v>
      </c>
      <c r="U8" s="115">
        <f aca="true" t="shared" si="7" ref="U8:U15">T8*$T$5</f>
        <v>0</v>
      </c>
      <c r="V8" s="114">
        <f>H8</f>
        <v>1000</v>
      </c>
      <c r="W8" s="171">
        <f t="shared" si="0"/>
        <v>200000</v>
      </c>
      <c r="X8" s="152">
        <f>AMP!E21</f>
        <v>0</v>
      </c>
      <c r="Y8" s="174">
        <f t="shared" si="1"/>
        <v>0</v>
      </c>
    </row>
    <row r="9" spans="2:25" ht="16.5" thickBot="1">
      <c r="B9" s="123">
        <v>3</v>
      </c>
      <c r="C9" s="148">
        <f>'Sample System &amp; Assumptions'!C16</f>
        <v>1000</v>
      </c>
      <c r="D9" s="135">
        <f>'Sample System &amp; Assumptions'!D16</f>
        <v>80</v>
      </c>
      <c r="E9" s="135">
        <f>'Sample System &amp; Assumptions'!F16</f>
        <v>80</v>
      </c>
      <c r="G9" s="156">
        <v>3</v>
      </c>
      <c r="H9" s="162">
        <f>StatusQuo!B33</f>
        <v>1000</v>
      </c>
      <c r="I9" s="146">
        <f t="shared" si="2"/>
        <v>200000</v>
      </c>
      <c r="J9" s="114">
        <f>IMM!B33</f>
        <v>1000</v>
      </c>
      <c r="K9" s="115">
        <f t="shared" si="3"/>
        <v>260000</v>
      </c>
      <c r="L9" s="114">
        <f>PJM!B33</f>
        <v>1000</v>
      </c>
      <c r="M9" s="115">
        <f t="shared" si="4"/>
        <v>260000</v>
      </c>
      <c r="N9" s="114">
        <f>'LS Power'!B44</f>
        <v>1000</v>
      </c>
      <c r="O9" s="115">
        <f t="shared" si="5"/>
        <v>211250</v>
      </c>
      <c r="P9" s="114">
        <f>NRG!B48</f>
        <v>808.6124401913876</v>
      </c>
      <c r="Q9" s="115">
        <f>NRG!D48</f>
        <v>210239.23444976076</v>
      </c>
      <c r="R9" s="114">
        <f>ODEC!B46</f>
        <v>1000</v>
      </c>
      <c r="S9" s="115">
        <f t="shared" si="6"/>
        <v>230000</v>
      </c>
      <c r="T9" s="114">
        <f>FRR!B21</f>
        <v>1000</v>
      </c>
      <c r="U9" s="115">
        <f t="shared" si="7"/>
        <v>200000</v>
      </c>
      <c r="V9" s="114">
        <f aca="true" t="shared" si="8" ref="V9:V14">H9</f>
        <v>1000</v>
      </c>
      <c r="W9" s="171">
        <f t="shared" si="0"/>
        <v>200000</v>
      </c>
      <c r="X9" s="152">
        <f>AMP!E22</f>
        <v>857.1428571428571</v>
      </c>
      <c r="Y9" s="192">
        <f t="shared" si="1"/>
        <v>171428.57142857142</v>
      </c>
    </row>
    <row r="10" spans="2:25" ht="16.5" thickBot="1">
      <c r="B10" s="123">
        <v>4</v>
      </c>
      <c r="C10" s="148">
        <f>'Sample System &amp; Assumptions'!C17</f>
        <v>1000</v>
      </c>
      <c r="D10" s="135">
        <f>'Sample System &amp; Assumptions'!D17</f>
        <v>110</v>
      </c>
      <c r="E10" s="135">
        <f>'Sample System &amp; Assumptions'!F17</f>
        <v>300</v>
      </c>
      <c r="G10" s="156">
        <v>4</v>
      </c>
      <c r="H10" s="163">
        <f>StatusQuo!B34</f>
        <v>1000</v>
      </c>
      <c r="I10" s="146">
        <f t="shared" si="2"/>
        <v>200000</v>
      </c>
      <c r="J10" s="114">
        <f>IMM!B34</f>
        <v>0</v>
      </c>
      <c r="K10" s="115">
        <f t="shared" si="3"/>
        <v>0</v>
      </c>
      <c r="L10" s="114">
        <f>PJM!B34</f>
        <v>1000</v>
      </c>
      <c r="M10" s="115">
        <f t="shared" si="4"/>
        <v>260000</v>
      </c>
      <c r="N10" s="114">
        <f>'LS Power'!B45</f>
        <v>1000</v>
      </c>
      <c r="O10" s="115">
        <f t="shared" si="5"/>
        <v>211250</v>
      </c>
      <c r="P10" s="114">
        <f>NRG!B49</f>
        <v>808.6124401913876</v>
      </c>
      <c r="Q10" s="115">
        <f>NRG!D49</f>
        <v>161722.48803827752</v>
      </c>
      <c r="R10" s="114">
        <f>ODEC!B47</f>
        <v>1000</v>
      </c>
      <c r="S10" s="115">
        <f t="shared" si="6"/>
        <v>230000</v>
      </c>
      <c r="T10" s="114">
        <f>FRR!B22</f>
        <v>0</v>
      </c>
      <c r="U10" s="115">
        <f t="shared" si="7"/>
        <v>0</v>
      </c>
      <c r="V10" s="114">
        <f t="shared" si="8"/>
        <v>1000</v>
      </c>
      <c r="W10" s="171">
        <f t="shared" si="0"/>
        <v>200000</v>
      </c>
      <c r="X10" s="152">
        <f>AMP!E23</f>
        <v>0</v>
      </c>
      <c r="Y10" s="174">
        <f t="shared" si="1"/>
        <v>0</v>
      </c>
    </row>
    <row r="11" spans="2:25" ht="16.5" thickBot="1">
      <c r="B11" s="123">
        <v>5</v>
      </c>
      <c r="C11" s="148">
        <f>'Sample System &amp; Assumptions'!C18</f>
        <v>1000</v>
      </c>
      <c r="D11" s="135">
        <f>'Sample System &amp; Assumptions'!D18</f>
        <v>140</v>
      </c>
      <c r="E11" s="135">
        <f>'Sample System &amp; Assumptions'!F18</f>
        <v>140</v>
      </c>
      <c r="G11" s="156">
        <v>5</v>
      </c>
      <c r="H11" s="164">
        <f>StatusQuo!B35</f>
        <v>1000</v>
      </c>
      <c r="I11" s="146">
        <f t="shared" si="2"/>
        <v>200000</v>
      </c>
      <c r="J11" s="114">
        <f>IMM!B35</f>
        <v>1000</v>
      </c>
      <c r="K11" s="115">
        <f>J11*$J$5</f>
        <v>260000</v>
      </c>
      <c r="L11" s="114">
        <f>PJM!B35</f>
        <v>1000</v>
      </c>
      <c r="M11" s="115">
        <f>L11*$L$5</f>
        <v>260000</v>
      </c>
      <c r="N11" s="114">
        <f>'LS Power'!B46</f>
        <v>1000</v>
      </c>
      <c r="O11" s="115">
        <f t="shared" si="5"/>
        <v>211250</v>
      </c>
      <c r="P11" s="114">
        <f>NRG!B50</f>
        <v>808.6124401913876</v>
      </c>
      <c r="Q11" s="115">
        <f>NRG!D50</f>
        <v>210239.23444976076</v>
      </c>
      <c r="R11" s="114">
        <f>ODEC!B48</f>
        <v>1000</v>
      </c>
      <c r="S11" s="115">
        <f t="shared" si="6"/>
        <v>230000</v>
      </c>
      <c r="T11" s="114">
        <f>FRR!B23</f>
        <v>1000</v>
      </c>
      <c r="U11" s="115">
        <f t="shared" si="7"/>
        <v>200000</v>
      </c>
      <c r="V11" s="114">
        <f t="shared" si="8"/>
        <v>1000</v>
      </c>
      <c r="W11" s="171">
        <f t="shared" si="0"/>
        <v>200000</v>
      </c>
      <c r="X11" s="152">
        <f>AMP!E24</f>
        <v>857.1428571428571</v>
      </c>
      <c r="Y11" s="192">
        <f t="shared" si="1"/>
        <v>171428.57142857142</v>
      </c>
    </row>
    <row r="12" spans="2:25" ht="16.5" thickBot="1">
      <c r="B12" s="123">
        <v>6</v>
      </c>
      <c r="C12" s="148">
        <f>'Sample System &amp; Assumptions'!C19</f>
        <v>1000</v>
      </c>
      <c r="D12" s="135">
        <f>'Sample System &amp; Assumptions'!D19</f>
        <v>170</v>
      </c>
      <c r="E12" s="135">
        <f>'Sample System &amp; Assumptions'!F19</f>
        <v>170</v>
      </c>
      <c r="G12" s="156">
        <v>6</v>
      </c>
      <c r="H12" s="162">
        <f>StatusQuo!B36</f>
        <v>1000</v>
      </c>
      <c r="I12" s="146">
        <f t="shared" si="2"/>
        <v>200000</v>
      </c>
      <c r="J12" s="114">
        <f>IMM!B36</f>
        <v>1000</v>
      </c>
      <c r="K12" s="115">
        <f t="shared" si="3"/>
        <v>260000</v>
      </c>
      <c r="L12" s="114">
        <f>PJM!B36</f>
        <v>1000</v>
      </c>
      <c r="M12" s="115">
        <f t="shared" si="4"/>
        <v>260000</v>
      </c>
      <c r="N12" s="114">
        <f>'LS Power'!B47</f>
        <v>1000</v>
      </c>
      <c r="O12" s="115">
        <f>N12*$N$5</f>
        <v>211250</v>
      </c>
      <c r="P12" s="114">
        <f>NRG!B51</f>
        <v>808.6124401913876</v>
      </c>
      <c r="Q12" s="115">
        <f>NRG!D51</f>
        <v>210239.23444976076</v>
      </c>
      <c r="R12" s="114">
        <f>ODEC!B49</f>
        <v>1000</v>
      </c>
      <c r="S12" s="115">
        <f t="shared" si="6"/>
        <v>230000</v>
      </c>
      <c r="T12" s="114">
        <f>FRR!B24</f>
        <v>1000</v>
      </c>
      <c r="U12" s="115">
        <f t="shared" si="7"/>
        <v>200000</v>
      </c>
      <c r="V12" s="114">
        <f t="shared" si="8"/>
        <v>1000</v>
      </c>
      <c r="W12" s="171">
        <f t="shared" si="0"/>
        <v>200000</v>
      </c>
      <c r="X12" s="152">
        <f>AMP!E25</f>
        <v>857.1428571428571</v>
      </c>
      <c r="Y12" s="192">
        <f t="shared" si="1"/>
        <v>171428.57142857142</v>
      </c>
    </row>
    <row r="13" spans="2:25" ht="16.5" thickBot="1">
      <c r="B13" s="123">
        <v>7</v>
      </c>
      <c r="C13" s="148">
        <f>'Sample System &amp; Assumptions'!C20</f>
        <v>1000</v>
      </c>
      <c r="D13" s="135">
        <f>'Sample System &amp; Assumptions'!D20</f>
        <v>200</v>
      </c>
      <c r="E13" s="135">
        <f>'Sample System &amp; Assumptions'!F20</f>
        <v>200</v>
      </c>
      <c r="G13" s="156">
        <v>7</v>
      </c>
      <c r="H13" s="162">
        <f>StatusQuo!B37</f>
        <v>500</v>
      </c>
      <c r="I13" s="146">
        <f t="shared" si="2"/>
        <v>100000</v>
      </c>
      <c r="J13" s="114">
        <f>IMM!B37</f>
        <v>1000</v>
      </c>
      <c r="K13" s="115">
        <f t="shared" si="3"/>
        <v>260000</v>
      </c>
      <c r="L13" s="114">
        <f>PJM!B37</f>
        <v>500</v>
      </c>
      <c r="M13" s="115">
        <f t="shared" si="4"/>
        <v>130000</v>
      </c>
      <c r="N13" s="114">
        <f>'LS Power'!B48</f>
        <v>1000</v>
      </c>
      <c r="O13" s="115">
        <f t="shared" si="5"/>
        <v>211250</v>
      </c>
      <c r="P13" s="114">
        <f>NRG!B52</f>
        <v>808.6124401913876</v>
      </c>
      <c r="Q13" s="115">
        <f>NRG!D52</f>
        <v>210239.23444976076</v>
      </c>
      <c r="R13" s="114">
        <f>ODEC!B50</f>
        <v>500</v>
      </c>
      <c r="S13" s="115">
        <f t="shared" si="6"/>
        <v>115000</v>
      </c>
      <c r="T13" s="114">
        <f>FRR!B25</f>
        <v>500</v>
      </c>
      <c r="U13" s="115">
        <f t="shared" si="7"/>
        <v>100000</v>
      </c>
      <c r="V13" s="114">
        <f t="shared" si="8"/>
        <v>500</v>
      </c>
      <c r="W13" s="171">
        <f t="shared" si="0"/>
        <v>100000</v>
      </c>
      <c r="X13" s="152">
        <f>AMP!E26</f>
        <v>71.4285714285727</v>
      </c>
      <c r="Y13" s="192">
        <f t="shared" si="1"/>
        <v>14285.714285714539</v>
      </c>
    </row>
    <row r="14" spans="2:25" ht="15.75">
      <c r="B14" s="123">
        <v>8</v>
      </c>
      <c r="C14" s="148">
        <f>'Sample System &amp; Assumptions'!C21</f>
        <v>1000</v>
      </c>
      <c r="D14" s="135">
        <f>'Sample System &amp; Assumptions'!D21</f>
        <v>230</v>
      </c>
      <c r="E14" s="135">
        <f>'Sample System &amp; Assumptions'!F21</f>
        <v>230</v>
      </c>
      <c r="G14" s="156">
        <v>8</v>
      </c>
      <c r="H14" s="162">
        <f>StatusQuo!B38</f>
        <v>0</v>
      </c>
      <c r="I14" s="146">
        <f t="shared" si="2"/>
        <v>0</v>
      </c>
      <c r="J14" s="114">
        <f>IMM!B38</f>
        <v>1000</v>
      </c>
      <c r="K14" s="115">
        <f t="shared" si="3"/>
        <v>260000</v>
      </c>
      <c r="L14" s="114">
        <f>PJM!B38</f>
        <v>0</v>
      </c>
      <c r="M14" s="115">
        <f t="shared" si="4"/>
        <v>0</v>
      </c>
      <c r="N14" s="114">
        <f>'LS Power'!B49</f>
        <v>1000</v>
      </c>
      <c r="O14" s="115">
        <f>N14*$N$5</f>
        <v>211250</v>
      </c>
      <c r="P14" s="114">
        <f>NRG!B53</f>
        <v>808.6124401913876</v>
      </c>
      <c r="Q14" s="115">
        <f>NRG!D53</f>
        <v>210239.23444976076</v>
      </c>
      <c r="R14" s="114">
        <f>ODEC!B51</f>
        <v>0</v>
      </c>
      <c r="S14" s="115">
        <f t="shared" si="6"/>
        <v>0</v>
      </c>
      <c r="T14" s="114">
        <f>FRR!B26</f>
        <v>0</v>
      </c>
      <c r="U14" s="115">
        <f t="shared" si="7"/>
        <v>0</v>
      </c>
      <c r="V14" s="114">
        <f t="shared" si="8"/>
        <v>0</v>
      </c>
      <c r="W14" s="171">
        <f t="shared" si="0"/>
        <v>0</v>
      </c>
      <c r="X14" s="152">
        <f>AMP!E27</f>
        <v>0</v>
      </c>
      <c r="Y14" s="174">
        <f t="shared" si="1"/>
        <v>0</v>
      </c>
    </row>
    <row r="15" spans="2:25" ht="16.5" thickBot="1">
      <c r="B15" s="124">
        <v>9</v>
      </c>
      <c r="C15" s="149">
        <f>'Sample System &amp; Assumptions'!C22</f>
        <v>1000</v>
      </c>
      <c r="D15" s="151">
        <f>'Sample System &amp; Assumptions'!D22</f>
        <v>260</v>
      </c>
      <c r="E15" s="151">
        <f>'Sample System &amp; Assumptions'!F22</f>
        <v>260</v>
      </c>
      <c r="G15" s="158">
        <v>9</v>
      </c>
      <c r="H15" s="165">
        <f>StatusQuo!B39</f>
        <v>0</v>
      </c>
      <c r="I15" s="160">
        <f t="shared" si="2"/>
        <v>0</v>
      </c>
      <c r="J15" s="154">
        <f>IMM!B39</f>
        <v>500</v>
      </c>
      <c r="K15" s="155">
        <f>J15*$J$5</f>
        <v>130000</v>
      </c>
      <c r="L15" s="154">
        <f>PJM!B39</f>
        <v>0</v>
      </c>
      <c r="M15" s="155">
        <f>L15*$L$5</f>
        <v>0</v>
      </c>
      <c r="N15" s="154">
        <f>'LS Power'!B50</f>
        <v>0</v>
      </c>
      <c r="O15" s="155">
        <f t="shared" si="5"/>
        <v>0</v>
      </c>
      <c r="P15" s="154">
        <f>NRG!B54</f>
        <v>404.3062200956938</v>
      </c>
      <c r="Q15" s="155">
        <f>NRG!D54</f>
        <v>105119.61722488038</v>
      </c>
      <c r="R15" s="154">
        <f>ODEC!B52</f>
        <v>0</v>
      </c>
      <c r="S15" s="155">
        <f t="shared" si="6"/>
        <v>0</v>
      </c>
      <c r="T15" s="154">
        <f>FRR!B27</f>
        <v>0</v>
      </c>
      <c r="U15" s="155">
        <f t="shared" si="7"/>
        <v>0</v>
      </c>
      <c r="V15" s="154">
        <f>H15</f>
        <v>0</v>
      </c>
      <c r="W15" s="173">
        <f t="shared" si="0"/>
        <v>0</v>
      </c>
      <c r="X15" s="175">
        <f>AMP!E28</f>
        <v>0</v>
      </c>
      <c r="Y15" s="155">
        <f t="shared" si="1"/>
        <v>0</v>
      </c>
    </row>
    <row r="16" spans="2:25" ht="15.75">
      <c r="B16" s="116"/>
      <c r="C16" s="116"/>
      <c r="D16" s="116"/>
      <c r="E16" s="116"/>
      <c r="H16" s="112">
        <f aca="true" t="shared" si="9" ref="H16:U16">SUM(H7:H15)</f>
        <v>6500</v>
      </c>
      <c r="I16" s="113">
        <f t="shared" si="9"/>
        <v>1300000</v>
      </c>
      <c r="J16" s="112">
        <f t="shared" si="9"/>
        <v>6500</v>
      </c>
      <c r="K16" s="113">
        <f>SUM(K7:K15)</f>
        <v>1690000</v>
      </c>
      <c r="L16" s="112">
        <f t="shared" si="9"/>
        <v>6500</v>
      </c>
      <c r="M16" s="113">
        <f>SUM(M7:M15)</f>
        <v>1690000</v>
      </c>
      <c r="N16" s="112">
        <f t="shared" si="9"/>
        <v>8000</v>
      </c>
      <c r="O16" s="113">
        <f t="shared" si="9"/>
        <v>1690000</v>
      </c>
      <c r="P16" s="112">
        <f t="shared" si="9"/>
        <v>6873.205741626794</v>
      </c>
      <c r="Q16" s="113">
        <f>SUM(Q7:Q15)</f>
        <v>1690000</v>
      </c>
      <c r="R16" s="112">
        <f t="shared" si="9"/>
        <v>6500</v>
      </c>
      <c r="S16" s="113">
        <f t="shared" si="9"/>
        <v>1495000</v>
      </c>
      <c r="T16" s="112">
        <f t="shared" si="9"/>
        <v>4500</v>
      </c>
      <c r="U16" s="113">
        <f t="shared" si="9"/>
        <v>900000</v>
      </c>
      <c r="V16" s="112">
        <f>SUM(V7:V15)</f>
        <v>6500</v>
      </c>
      <c r="W16" s="113">
        <f>SUM(W7:W15)</f>
        <v>1300000</v>
      </c>
      <c r="X16" s="112">
        <f>SUM(X7:X15)</f>
        <v>3500.000000000001</v>
      </c>
      <c r="Y16" s="113">
        <f>SUM(Y7:Y15)</f>
        <v>700000.0000000002</v>
      </c>
    </row>
    <row r="17" ht="4.5" customHeight="1" thickBot="1"/>
    <row r="18" spans="2:23" ht="30" customHeight="1">
      <c r="B18" s="180" t="s">
        <v>70</v>
      </c>
      <c r="Q18" s="136" t="s">
        <v>14</v>
      </c>
      <c r="V18" s="224" t="s">
        <v>105</v>
      </c>
      <c r="W18" s="225"/>
    </row>
    <row r="19" spans="7:25" ht="30" customHeight="1" thickBot="1">
      <c r="G19" s="129" t="s">
        <v>62</v>
      </c>
      <c r="U19" s="31"/>
      <c r="V19" s="226"/>
      <c r="W19" s="227"/>
      <c r="Y19" s="31"/>
    </row>
    <row r="20" ht="16.5" thickBot="1">
      <c r="G20" s="127"/>
    </row>
    <row r="21" spans="8:25" ht="24.75" customHeight="1" thickBot="1">
      <c r="H21" s="220" t="s">
        <v>84</v>
      </c>
      <c r="I21" s="221"/>
      <c r="J21" s="220" t="s">
        <v>83</v>
      </c>
      <c r="K21" s="221"/>
      <c r="L21" s="220" t="s">
        <v>66</v>
      </c>
      <c r="M21" s="221"/>
      <c r="N21" s="220" t="s">
        <v>68</v>
      </c>
      <c r="O21" s="221"/>
      <c r="P21" s="220" t="s">
        <v>75</v>
      </c>
      <c r="Q21" s="221"/>
      <c r="R21" s="220" t="s">
        <v>78</v>
      </c>
      <c r="S21" s="221"/>
      <c r="T21" s="220" t="s">
        <v>81</v>
      </c>
      <c r="U21" s="221"/>
      <c r="V21" s="220" t="s">
        <v>90</v>
      </c>
      <c r="W21" s="221"/>
      <c r="X21" s="220" t="s">
        <v>95</v>
      </c>
      <c r="Y21" s="221"/>
    </row>
    <row r="22" spans="7:25" ht="29.25" customHeight="1" thickBot="1">
      <c r="G22" s="128" t="s">
        <v>11</v>
      </c>
      <c r="H22" s="222">
        <f>StatusQuo!E24</f>
        <v>200</v>
      </c>
      <c r="I22" s="228"/>
      <c r="J22" s="222">
        <f>IMM!E26</f>
        <v>260</v>
      </c>
      <c r="K22" s="228"/>
      <c r="L22" s="222">
        <f>PJM!L26</f>
        <v>260</v>
      </c>
      <c r="M22" s="223"/>
      <c r="N22" s="222">
        <f>'LS Power'!E39</f>
        <v>211.25</v>
      </c>
      <c r="O22" s="223"/>
      <c r="P22" s="222">
        <f>NRG!G46</f>
        <v>245.88235294117646</v>
      </c>
      <c r="Q22" s="223"/>
      <c r="R22" s="222">
        <f>ODEC!E39</f>
        <v>230</v>
      </c>
      <c r="S22" s="223"/>
      <c r="T22" s="222">
        <f>FRR!C25</f>
        <v>200</v>
      </c>
      <c r="U22" s="223"/>
      <c r="V22" s="222">
        <f>H22</f>
        <v>200</v>
      </c>
      <c r="W22" s="223"/>
      <c r="X22" s="222">
        <f>AMP!F26</f>
        <v>200</v>
      </c>
      <c r="Y22" s="223"/>
    </row>
    <row r="23" spans="7:25" ht="48" thickBot="1">
      <c r="G23" s="121" t="s">
        <v>8</v>
      </c>
      <c r="H23" s="118" t="s">
        <v>63</v>
      </c>
      <c r="I23" s="119" t="s">
        <v>64</v>
      </c>
      <c r="J23" s="118" t="s">
        <v>63</v>
      </c>
      <c r="K23" s="119" t="s">
        <v>64</v>
      </c>
      <c r="L23" s="118" t="s">
        <v>63</v>
      </c>
      <c r="M23" s="119" t="s">
        <v>64</v>
      </c>
      <c r="N23" s="118" t="s">
        <v>63</v>
      </c>
      <c r="O23" s="119" t="s">
        <v>64</v>
      </c>
      <c r="P23" s="118" t="s">
        <v>63</v>
      </c>
      <c r="Q23" s="119" t="s">
        <v>64</v>
      </c>
      <c r="R23" s="118" t="s">
        <v>63</v>
      </c>
      <c r="S23" s="119" t="s">
        <v>64</v>
      </c>
      <c r="T23" s="118" t="s">
        <v>63</v>
      </c>
      <c r="U23" s="119" t="s">
        <v>64</v>
      </c>
      <c r="V23" s="118" t="s">
        <v>63</v>
      </c>
      <c r="W23" s="119" t="s">
        <v>64</v>
      </c>
      <c r="X23" s="176" t="s">
        <v>63</v>
      </c>
      <c r="Y23" s="177" t="s">
        <v>64</v>
      </c>
    </row>
    <row r="24" spans="7:25" ht="15.75">
      <c r="G24" s="125" t="s">
        <v>5</v>
      </c>
      <c r="H24" s="166">
        <f>StatusQuo!F31</f>
        <v>3194.915254237288</v>
      </c>
      <c r="I24" s="153">
        <f>H24*$H$22</f>
        <v>638983.0508474576</v>
      </c>
      <c r="J24" s="166">
        <f>IMM!F31</f>
        <v>3194.915254237288</v>
      </c>
      <c r="K24" s="153">
        <f>J24*$J$22</f>
        <v>830677.9661016949</v>
      </c>
      <c r="L24" s="166">
        <f>PJM!F31</f>
        <v>3194.915254237288</v>
      </c>
      <c r="M24" s="153">
        <f>L24*$L$22</f>
        <v>830677.9661016949</v>
      </c>
      <c r="N24" s="166">
        <f>'LS Power'!F42</f>
        <v>3932.2033898305085</v>
      </c>
      <c r="O24" s="153">
        <f>N24*$N$22</f>
        <v>830677.966101695</v>
      </c>
      <c r="P24" s="166">
        <f>NRG!F46</f>
        <v>3378.3553645284246</v>
      </c>
      <c r="Q24" s="153">
        <f>P24*$P$22</f>
        <v>830677.966101695</v>
      </c>
      <c r="R24" s="166">
        <f>ODEC!F44</f>
        <v>3194.915254237288</v>
      </c>
      <c r="S24" s="153">
        <f>R24*$R$22</f>
        <v>734830.5084745763</v>
      </c>
      <c r="T24" s="166">
        <f>FRR!F19</f>
        <v>1194.915254237288</v>
      </c>
      <c r="U24" s="153">
        <f>T24*$T$22</f>
        <v>238983.0508474576</v>
      </c>
      <c r="V24" s="166">
        <f>H24</f>
        <v>3194.915254237288</v>
      </c>
      <c r="W24" s="172">
        <f>V24*$V$22</f>
        <v>638983.0508474576</v>
      </c>
      <c r="X24" s="166">
        <f>AMP!I20</f>
        <v>1720.3389830508477</v>
      </c>
      <c r="Y24" s="193">
        <f>X24*$X$22</f>
        <v>344067.7966101695</v>
      </c>
    </row>
    <row r="25" spans="7:25" ht="15.75">
      <c r="G25" s="123" t="s">
        <v>6</v>
      </c>
      <c r="H25" s="117">
        <f>StatusQuo!F32</f>
        <v>2203.3898305084745</v>
      </c>
      <c r="I25" s="115">
        <f>H25*$H$22</f>
        <v>440677.9661016949</v>
      </c>
      <c r="J25" s="117">
        <f>IMM!F32</f>
        <v>2203.3898305084745</v>
      </c>
      <c r="K25" s="115">
        <f>J25*$J$22</f>
        <v>572881.3559322034</v>
      </c>
      <c r="L25" s="117">
        <f>PJM!F32</f>
        <v>2203.3898305084745</v>
      </c>
      <c r="M25" s="115">
        <f>L25*$L$22</f>
        <v>572881.3559322034</v>
      </c>
      <c r="N25" s="117">
        <f>'LS Power'!F43</f>
        <v>2711.864406779661</v>
      </c>
      <c r="O25" s="115">
        <f>N25*$N$22</f>
        <v>572881.3559322034</v>
      </c>
      <c r="P25" s="117">
        <f>NRG!F47</f>
        <v>2329.9002513989135</v>
      </c>
      <c r="Q25" s="115">
        <f>P25*$P$22</f>
        <v>572881.3559322035</v>
      </c>
      <c r="R25" s="117">
        <f>ODEC!F45</f>
        <v>2203.3898305084745</v>
      </c>
      <c r="S25" s="115">
        <f>R25*$R$22</f>
        <v>506779.6610169491</v>
      </c>
      <c r="T25" s="117">
        <f>FRR!F20</f>
        <v>2203.3898305084745</v>
      </c>
      <c r="U25" s="115">
        <f>T25*$T$22</f>
        <v>440677.9661016949</v>
      </c>
      <c r="V25" s="117">
        <f>H25</f>
        <v>2203.3898305084745</v>
      </c>
      <c r="W25" s="171">
        <f>V25*$V$22</f>
        <v>440677.9661016949</v>
      </c>
      <c r="X25" s="178">
        <f>AMP!I21</f>
        <v>1186.440677966102</v>
      </c>
      <c r="Y25" s="192">
        <f>X25*$X$22</f>
        <v>237288.1355932204</v>
      </c>
    </row>
    <row r="26" spans="7:25" ht="16.5" thickBot="1">
      <c r="G26" s="124" t="s">
        <v>7</v>
      </c>
      <c r="H26" s="167">
        <f>StatusQuo!F33</f>
        <v>1101.6949152542372</v>
      </c>
      <c r="I26" s="155">
        <f>H26*$H$22</f>
        <v>220338.98305084746</v>
      </c>
      <c r="J26" s="167">
        <f>IMM!F33</f>
        <v>1101.6949152542372</v>
      </c>
      <c r="K26" s="155">
        <f>J26*$J$22</f>
        <v>286440.6779661017</v>
      </c>
      <c r="L26" s="167">
        <f>PJM!F33</f>
        <v>1101.6949152542372</v>
      </c>
      <c r="M26" s="155">
        <f>L26*$L$22</f>
        <v>286440.6779661017</v>
      </c>
      <c r="N26" s="167">
        <f>'LS Power'!F44</f>
        <v>1355.9322033898304</v>
      </c>
      <c r="O26" s="155">
        <f>N26*$N$22</f>
        <v>286440.6779661017</v>
      </c>
      <c r="P26" s="167">
        <f>NRG!F48</f>
        <v>1164.9501256994567</v>
      </c>
      <c r="Q26" s="155">
        <f>P26*$P$22</f>
        <v>286440.67796610174</v>
      </c>
      <c r="R26" s="167">
        <f>ODEC!F46</f>
        <v>1101.6949152542372</v>
      </c>
      <c r="S26" s="155">
        <f>R26*$R$22</f>
        <v>253389.83050847455</v>
      </c>
      <c r="T26" s="167">
        <f>FRR!F21</f>
        <v>1101.6949152542372</v>
      </c>
      <c r="U26" s="155">
        <f>T26*$T$22</f>
        <v>220338.98305084746</v>
      </c>
      <c r="V26" s="167">
        <f>H26</f>
        <v>1101.6949152542372</v>
      </c>
      <c r="W26" s="173">
        <f>V26*$V$22</f>
        <v>220338.98305084746</v>
      </c>
      <c r="X26" s="179">
        <f>AMP!I22</f>
        <v>593.220338983051</v>
      </c>
      <c r="Y26" s="194">
        <f>X26*$X$22</f>
        <v>118644.0677966102</v>
      </c>
    </row>
    <row r="27" spans="7:25" ht="15.75">
      <c r="G27" s="120"/>
      <c r="H27" s="111">
        <f aca="true" t="shared" si="10" ref="H27:U27">SUM(H24:H26)</f>
        <v>6500</v>
      </c>
      <c r="I27" s="131">
        <f t="shared" si="10"/>
        <v>1300000</v>
      </c>
      <c r="J27" s="111">
        <f t="shared" si="10"/>
        <v>6500</v>
      </c>
      <c r="K27" s="131">
        <f>SUM(K24:K26)</f>
        <v>1690000</v>
      </c>
      <c r="L27" s="111">
        <f t="shared" si="10"/>
        <v>6500</v>
      </c>
      <c r="M27" s="131">
        <f t="shared" si="10"/>
        <v>1690000</v>
      </c>
      <c r="N27" s="111">
        <f t="shared" si="10"/>
        <v>8000</v>
      </c>
      <c r="O27" s="131">
        <f>SUM(O24:O26)</f>
        <v>1690000</v>
      </c>
      <c r="P27" s="111">
        <f t="shared" si="10"/>
        <v>6873.205741626794</v>
      </c>
      <c r="Q27" s="131">
        <f>SUM(Q24:Q26)</f>
        <v>1690000.0000000002</v>
      </c>
      <c r="R27" s="111">
        <f t="shared" si="10"/>
        <v>6500</v>
      </c>
      <c r="S27" s="131">
        <f>SUM(S24:S26)</f>
        <v>1494999.9999999998</v>
      </c>
      <c r="T27" s="111">
        <f t="shared" si="10"/>
        <v>4500</v>
      </c>
      <c r="U27" s="131">
        <f t="shared" si="10"/>
        <v>900000</v>
      </c>
      <c r="V27" s="111">
        <f>SUM(V24:V26)</f>
        <v>6500</v>
      </c>
      <c r="W27" s="131">
        <f>SUM(W24:W26)</f>
        <v>1300000</v>
      </c>
      <c r="X27" s="111">
        <f>SUM(X24:X26)</f>
        <v>3500.000000000001</v>
      </c>
      <c r="Y27" s="131">
        <f>SUM(Y24:Y26)</f>
        <v>700000.0000000001</v>
      </c>
    </row>
    <row r="36" ht="15.75">
      <c r="C36" t="s">
        <v>14</v>
      </c>
    </row>
  </sheetData>
  <sheetProtection/>
  <mergeCells count="38">
    <mergeCell ref="T22:U22"/>
    <mergeCell ref="H4:I4"/>
    <mergeCell ref="H21:I21"/>
    <mergeCell ref="J21:K21"/>
    <mergeCell ref="P4:Q4"/>
    <mergeCell ref="P5:Q5"/>
    <mergeCell ref="P21:Q21"/>
    <mergeCell ref="P22:Q22"/>
    <mergeCell ref="H5:I5"/>
    <mergeCell ref="H22:I22"/>
    <mergeCell ref="J5:K5"/>
    <mergeCell ref="J22:K22"/>
    <mergeCell ref="L4:M4"/>
    <mergeCell ref="L21:M21"/>
    <mergeCell ref="N4:O4"/>
    <mergeCell ref="N5:O5"/>
    <mergeCell ref="N21:O21"/>
    <mergeCell ref="N22:O22"/>
    <mergeCell ref="V21:W21"/>
    <mergeCell ref="V22:W22"/>
    <mergeCell ref="V18:W19"/>
    <mergeCell ref="R4:S4"/>
    <mergeCell ref="R5:S5"/>
    <mergeCell ref="R21:S21"/>
    <mergeCell ref="R22:S22"/>
    <mergeCell ref="T4:U4"/>
    <mergeCell ref="T5:U5"/>
    <mergeCell ref="T21:U21"/>
    <mergeCell ref="V3:W3"/>
    <mergeCell ref="J4:K4"/>
    <mergeCell ref="X4:Y4"/>
    <mergeCell ref="X5:Y5"/>
    <mergeCell ref="X21:Y21"/>
    <mergeCell ref="X22:Y22"/>
    <mergeCell ref="L5:M5"/>
    <mergeCell ref="L22:M22"/>
    <mergeCell ref="V4:W4"/>
    <mergeCell ref="V5:W5"/>
  </mergeCells>
  <printOptions/>
  <pageMargins left="0.5" right="0.7" top="0.5" bottom="0.5" header="0.3" footer="0.3"/>
  <pageSetup fitToHeight="1" fitToWidth="1" horizontalDpi="600" verticalDpi="600" orientation="landscape" paperSize="17" scale="58" r:id="rId1"/>
</worksheet>
</file>

<file path=xl/worksheets/sheet4.xml><?xml version="1.0" encoding="utf-8"?>
<worksheet xmlns="http://schemas.openxmlformats.org/spreadsheetml/2006/main" xmlns:r="http://schemas.openxmlformats.org/officeDocument/2006/relationships">
  <sheetPr>
    <pageSetUpPr fitToPage="1"/>
  </sheetPr>
  <dimension ref="A1:O40"/>
  <sheetViews>
    <sheetView zoomScalePageLayoutView="0" workbookViewId="0" topLeftCell="A1">
      <selection activeCell="A1" sqref="A1"/>
    </sheetView>
  </sheetViews>
  <sheetFormatPr defaultColWidth="9.140625" defaultRowHeight="15"/>
  <cols>
    <col min="1" max="13" width="12.7109375" style="0" customWidth="1"/>
  </cols>
  <sheetData>
    <row r="1" ht="26.25">
      <c r="A1" s="139" t="s">
        <v>84</v>
      </c>
    </row>
    <row r="2" ht="21">
      <c r="A2" s="7" t="s">
        <v>85</v>
      </c>
    </row>
    <row r="3" spans="1:13" ht="15">
      <c r="A3" s="56" t="s">
        <v>15</v>
      </c>
      <c r="B3" s="57"/>
      <c r="C3" s="57"/>
      <c r="D3" s="57"/>
      <c r="E3" s="57"/>
      <c r="F3" s="57"/>
      <c r="G3" s="57"/>
      <c r="H3" s="56" t="s">
        <v>17</v>
      </c>
      <c r="I3" s="57"/>
      <c r="J3" s="57"/>
      <c r="K3" s="58" t="s">
        <v>14</v>
      </c>
      <c r="L3" s="57"/>
      <c r="M3" s="57"/>
    </row>
    <row r="4" spans="1:13" ht="15">
      <c r="A4" s="36" t="s">
        <v>21</v>
      </c>
      <c r="B4" s="36" t="s">
        <v>1</v>
      </c>
      <c r="C4" s="36" t="s">
        <v>2</v>
      </c>
      <c r="D4" s="36" t="s">
        <v>13</v>
      </c>
      <c r="E4" s="36" t="s">
        <v>16</v>
      </c>
      <c r="F4" s="59"/>
      <c r="G4" s="59"/>
      <c r="H4" s="36" t="s">
        <v>8</v>
      </c>
      <c r="I4" s="43" t="s">
        <v>9</v>
      </c>
      <c r="J4" s="44" t="s">
        <v>10</v>
      </c>
      <c r="K4" s="100" t="s">
        <v>14</v>
      </c>
      <c r="L4" s="57"/>
      <c r="M4" s="57"/>
    </row>
    <row r="5" spans="1:13" ht="15">
      <c r="A5" s="37">
        <v>1</v>
      </c>
      <c r="B5" s="38">
        <v>1000</v>
      </c>
      <c r="C5" s="39">
        <v>20</v>
      </c>
      <c r="D5" s="39"/>
      <c r="E5" s="39"/>
      <c r="F5" s="2"/>
      <c r="G5" s="2"/>
      <c r="H5" s="37" t="s">
        <v>5</v>
      </c>
      <c r="I5" s="45">
        <v>2900</v>
      </c>
      <c r="J5" s="46">
        <f>$I$9*I5/$I$8</f>
        <v>3194.915254237288</v>
      </c>
      <c r="K5" s="101" t="s">
        <v>14</v>
      </c>
      <c r="L5" s="57"/>
      <c r="M5" s="57"/>
    </row>
    <row r="6" spans="1:13" ht="15">
      <c r="A6" s="37">
        <v>2</v>
      </c>
      <c r="B6" s="38">
        <v>1000</v>
      </c>
      <c r="C6" s="39">
        <v>50</v>
      </c>
      <c r="D6" s="39">
        <v>250</v>
      </c>
      <c r="E6" s="39">
        <f>C6+D6</f>
        <v>300</v>
      </c>
      <c r="F6" s="2"/>
      <c r="G6" s="2"/>
      <c r="H6" s="37" t="s">
        <v>6</v>
      </c>
      <c r="I6" s="45">
        <v>2000</v>
      </c>
      <c r="J6" s="46">
        <f>$I$9*I6/$I$8</f>
        <v>2203.3898305084745</v>
      </c>
      <c r="K6" s="101" t="s">
        <v>14</v>
      </c>
      <c r="L6" s="57"/>
      <c r="M6" s="57"/>
    </row>
    <row r="7" spans="1:13" ht="15">
      <c r="A7" s="37">
        <v>3</v>
      </c>
      <c r="B7" s="38">
        <v>1000</v>
      </c>
      <c r="C7" s="39">
        <v>80</v>
      </c>
      <c r="D7" s="39"/>
      <c r="E7" s="39"/>
      <c r="F7" s="2"/>
      <c r="G7" s="2"/>
      <c r="H7" s="37" t="s">
        <v>7</v>
      </c>
      <c r="I7" s="45">
        <v>1000</v>
      </c>
      <c r="J7" s="46">
        <f>$I$9*I7/$I$8</f>
        <v>1101.6949152542372</v>
      </c>
      <c r="K7" s="101" t="s">
        <v>14</v>
      </c>
      <c r="L7" s="57"/>
      <c r="M7" s="57"/>
    </row>
    <row r="8" spans="1:13" ht="15">
      <c r="A8" s="37">
        <v>4</v>
      </c>
      <c r="B8" s="38">
        <v>1000</v>
      </c>
      <c r="C8" s="39">
        <v>110</v>
      </c>
      <c r="D8" s="39">
        <v>190</v>
      </c>
      <c r="E8" s="39">
        <f>C8+D8</f>
        <v>300</v>
      </c>
      <c r="F8" s="2"/>
      <c r="G8" s="2"/>
      <c r="H8" s="37" t="s">
        <v>18</v>
      </c>
      <c r="I8" s="47">
        <f>SUM(I5:I7)</f>
        <v>5900</v>
      </c>
      <c r="J8" s="47">
        <f>SUM(J5:J7)</f>
        <v>6500</v>
      </c>
      <c r="K8" s="102" t="s">
        <v>14</v>
      </c>
      <c r="L8" s="60" t="s">
        <v>14</v>
      </c>
      <c r="M8" s="57"/>
    </row>
    <row r="9" spans="1:15" ht="15">
      <c r="A9" s="37">
        <v>5</v>
      </c>
      <c r="B9" s="38">
        <v>1000</v>
      </c>
      <c r="C9" s="39">
        <v>140</v>
      </c>
      <c r="D9" s="39"/>
      <c r="E9" s="39"/>
      <c r="F9" s="2"/>
      <c r="G9" s="2"/>
      <c r="H9" s="48" t="s">
        <v>19</v>
      </c>
      <c r="I9" s="49">
        <v>6500</v>
      </c>
      <c r="J9" s="41"/>
      <c r="K9" s="57"/>
      <c r="L9" s="57"/>
      <c r="M9" s="57"/>
      <c r="O9" t="s">
        <v>14</v>
      </c>
    </row>
    <row r="10" spans="1:13" ht="15">
      <c r="A10" s="37">
        <v>6</v>
      </c>
      <c r="B10" s="38">
        <v>1000</v>
      </c>
      <c r="C10" s="39">
        <v>170</v>
      </c>
      <c r="D10" s="39"/>
      <c r="E10" s="39"/>
      <c r="F10" s="2"/>
      <c r="G10" s="2"/>
      <c r="H10" s="21" t="s">
        <v>13</v>
      </c>
      <c r="I10" s="57"/>
      <c r="J10" s="57"/>
      <c r="K10" s="57"/>
      <c r="L10" s="57"/>
      <c r="M10" s="57"/>
    </row>
    <row r="11" spans="1:13" ht="15">
      <c r="A11" s="37">
        <v>7</v>
      </c>
      <c r="B11" s="38">
        <v>1000</v>
      </c>
      <c r="C11" s="39">
        <v>200</v>
      </c>
      <c r="D11" s="39"/>
      <c r="E11" s="39"/>
      <c r="F11" s="2"/>
      <c r="G11" s="2"/>
      <c r="H11" s="36" t="s">
        <v>0</v>
      </c>
      <c r="I11" s="36" t="s">
        <v>1</v>
      </c>
      <c r="J11" s="36" t="s">
        <v>13</v>
      </c>
      <c r="K11" s="36" t="s">
        <v>50</v>
      </c>
      <c r="L11" s="61" t="s">
        <v>14</v>
      </c>
      <c r="M11" s="57"/>
    </row>
    <row r="12" spans="1:13" ht="15">
      <c r="A12" s="37">
        <v>8</v>
      </c>
      <c r="B12" s="38">
        <v>1000</v>
      </c>
      <c r="C12" s="39">
        <v>230</v>
      </c>
      <c r="D12" s="39"/>
      <c r="E12" s="39"/>
      <c r="F12" s="2"/>
      <c r="G12" s="2"/>
      <c r="H12" s="37">
        <v>2</v>
      </c>
      <c r="I12" s="38">
        <v>1000</v>
      </c>
      <c r="J12" s="39">
        <v>250</v>
      </c>
      <c r="K12" s="40">
        <f>I12*J12</f>
        <v>250000</v>
      </c>
      <c r="L12" s="57"/>
      <c r="M12" s="57"/>
    </row>
    <row r="13" spans="1:13" ht="15">
      <c r="A13" s="37">
        <v>9</v>
      </c>
      <c r="B13" s="38">
        <v>1000</v>
      </c>
      <c r="C13" s="39">
        <v>260</v>
      </c>
      <c r="D13" s="39"/>
      <c r="E13" s="39"/>
      <c r="F13" s="2"/>
      <c r="G13" s="2"/>
      <c r="H13" s="37">
        <v>4</v>
      </c>
      <c r="I13" s="38">
        <v>1000</v>
      </c>
      <c r="J13" s="39">
        <v>190</v>
      </c>
      <c r="K13" s="40">
        <f>I13*J13</f>
        <v>190000</v>
      </c>
      <c r="L13" s="57"/>
      <c r="M13" s="57"/>
    </row>
    <row r="14" spans="1:13" ht="15">
      <c r="A14" s="41"/>
      <c r="B14" s="50">
        <f>SUM(B5:B13)</f>
        <v>9000</v>
      </c>
      <c r="C14" s="41"/>
      <c r="D14" s="41"/>
      <c r="E14" s="41"/>
      <c r="F14" s="2"/>
      <c r="G14" s="2"/>
      <c r="H14" s="37" t="s">
        <v>18</v>
      </c>
      <c r="I14" s="41"/>
      <c r="J14" s="41"/>
      <c r="K14" s="42">
        <f>SUM(K12:K13)</f>
        <v>440000</v>
      </c>
      <c r="L14" s="57"/>
      <c r="M14" s="57"/>
    </row>
    <row r="15" spans="1:13" ht="15">
      <c r="A15" s="57"/>
      <c r="B15" s="57"/>
      <c r="C15" s="57"/>
      <c r="D15" s="57"/>
      <c r="E15" s="57"/>
      <c r="F15" s="57"/>
      <c r="G15" s="57"/>
      <c r="H15" s="57"/>
      <c r="I15" s="57"/>
      <c r="J15" s="57"/>
      <c r="K15" s="57"/>
      <c r="L15" s="57"/>
      <c r="M15" s="57"/>
    </row>
    <row r="16" spans="1:7" ht="21">
      <c r="A16" s="140" t="s">
        <v>82</v>
      </c>
      <c r="B16" s="57"/>
      <c r="C16" s="57"/>
      <c r="D16" s="57"/>
      <c r="E16" s="57"/>
      <c r="F16" s="57"/>
      <c r="G16" s="57"/>
    </row>
    <row r="17" spans="1:6" ht="15">
      <c r="A17" s="36" t="s">
        <v>21</v>
      </c>
      <c r="B17" s="36" t="s">
        <v>1</v>
      </c>
      <c r="C17" s="36" t="s">
        <v>2</v>
      </c>
      <c r="D17" s="36" t="s">
        <v>3</v>
      </c>
      <c r="E17" s="36" t="s">
        <v>4</v>
      </c>
      <c r="F17" s="57"/>
    </row>
    <row r="18" spans="1:6" ht="15">
      <c r="A18" s="37">
        <v>1</v>
      </c>
      <c r="B18" s="38">
        <v>1000</v>
      </c>
      <c r="C18" s="39">
        <v>20</v>
      </c>
      <c r="D18" s="38">
        <v>1000</v>
      </c>
      <c r="E18" s="41" t="s">
        <v>14</v>
      </c>
      <c r="F18" s="57"/>
    </row>
    <row r="19" spans="1:6" ht="15">
      <c r="A19" s="37">
        <v>2</v>
      </c>
      <c r="B19" s="38">
        <v>1000</v>
      </c>
      <c r="C19" s="39">
        <v>50</v>
      </c>
      <c r="D19" s="38">
        <v>1000</v>
      </c>
      <c r="E19" s="41" t="s">
        <v>14</v>
      </c>
      <c r="F19" s="57"/>
    </row>
    <row r="20" spans="1:6" ht="15">
      <c r="A20" s="37">
        <v>3</v>
      </c>
      <c r="B20" s="38">
        <v>1000</v>
      </c>
      <c r="C20" s="39">
        <v>80</v>
      </c>
      <c r="D20" s="38">
        <v>1000</v>
      </c>
      <c r="E20" s="41" t="s">
        <v>14</v>
      </c>
      <c r="F20" s="57"/>
    </row>
    <row r="21" spans="1:6" ht="15">
      <c r="A21" s="37">
        <v>4</v>
      </c>
      <c r="B21" s="38">
        <v>1000</v>
      </c>
      <c r="C21" s="39">
        <v>110</v>
      </c>
      <c r="D21" s="38">
        <v>1000</v>
      </c>
      <c r="E21" s="41" t="s">
        <v>14</v>
      </c>
      <c r="F21" s="57"/>
    </row>
    <row r="22" spans="1:6" ht="15">
      <c r="A22" s="37">
        <v>5</v>
      </c>
      <c r="B22" s="38">
        <v>1000</v>
      </c>
      <c r="C22" s="39">
        <v>140</v>
      </c>
      <c r="D22" s="38">
        <v>1000</v>
      </c>
      <c r="E22" s="41" t="s">
        <v>14</v>
      </c>
      <c r="F22" s="57"/>
    </row>
    <row r="23" spans="1:6" ht="15">
      <c r="A23" s="37">
        <v>6</v>
      </c>
      <c r="B23" s="38">
        <v>1000</v>
      </c>
      <c r="C23" s="39">
        <v>170</v>
      </c>
      <c r="D23" s="38">
        <v>1000</v>
      </c>
      <c r="E23" s="41" t="s">
        <v>14</v>
      </c>
      <c r="F23" s="57"/>
    </row>
    <row r="24" spans="1:6" ht="15">
      <c r="A24" s="37">
        <v>7</v>
      </c>
      <c r="B24" s="38">
        <v>1000</v>
      </c>
      <c r="C24" s="39">
        <v>200</v>
      </c>
      <c r="D24" s="38">
        <v>500</v>
      </c>
      <c r="E24" s="54">
        <v>200</v>
      </c>
      <c r="F24" s="57"/>
    </row>
    <row r="25" spans="1:6" ht="15">
      <c r="A25" s="37">
        <v>8</v>
      </c>
      <c r="B25" s="38">
        <v>1000</v>
      </c>
      <c r="C25" s="39">
        <v>230</v>
      </c>
      <c r="D25" s="38">
        <v>0</v>
      </c>
      <c r="E25" s="41"/>
      <c r="F25" s="57"/>
    </row>
    <row r="26" spans="1:6" ht="15">
      <c r="A26" s="37">
        <v>9</v>
      </c>
      <c r="B26" s="38">
        <v>1000</v>
      </c>
      <c r="C26" s="39">
        <v>260</v>
      </c>
      <c r="D26" s="38">
        <v>0</v>
      </c>
      <c r="E26" s="41"/>
      <c r="F26" s="57"/>
    </row>
    <row r="27" spans="1:6" ht="15">
      <c r="A27" s="41"/>
      <c r="B27" s="47">
        <f>SUM(B18:B26)</f>
        <v>9000</v>
      </c>
      <c r="C27" s="41"/>
      <c r="D27" s="49">
        <f>SUM(D18:D26)</f>
        <v>6500</v>
      </c>
      <c r="E27" s="55"/>
      <c r="F27" s="57"/>
    </row>
    <row r="29" ht="21">
      <c r="A29" s="7" t="s">
        <v>86</v>
      </c>
    </row>
    <row r="30" spans="1:9" ht="15">
      <c r="A30" s="94" t="s">
        <v>21</v>
      </c>
      <c r="B30" s="94" t="s">
        <v>22</v>
      </c>
      <c r="C30" s="94" t="s">
        <v>4</v>
      </c>
      <c r="D30" s="94" t="s">
        <v>23</v>
      </c>
      <c r="E30" s="94" t="s">
        <v>8</v>
      </c>
      <c r="F30" s="95" t="s">
        <v>10</v>
      </c>
      <c r="G30" s="94" t="s">
        <v>11</v>
      </c>
      <c r="H30" s="94" t="s">
        <v>12</v>
      </c>
      <c r="I30" s="8" t="s">
        <v>14</v>
      </c>
    </row>
    <row r="31" spans="1:9" ht="15">
      <c r="A31" s="96">
        <v>1</v>
      </c>
      <c r="B31" s="92">
        <f>D18</f>
        <v>1000</v>
      </c>
      <c r="C31" s="93">
        <f>$E$24</f>
        <v>200</v>
      </c>
      <c r="D31" s="93">
        <f aca="true" t="shared" si="0" ref="D31:D39">B31*C31</f>
        <v>200000</v>
      </c>
      <c r="E31" s="96" t="s">
        <v>5</v>
      </c>
      <c r="F31" s="92">
        <f>$J$5</f>
        <v>3194.915254237288</v>
      </c>
      <c r="G31" s="93">
        <f>$E$24</f>
        <v>200</v>
      </c>
      <c r="H31" s="141">
        <f>F31*G31</f>
        <v>638983.0508474576</v>
      </c>
      <c r="I31" s="1" t="s">
        <v>14</v>
      </c>
    </row>
    <row r="32" spans="1:9" ht="15">
      <c r="A32" s="96">
        <v>2</v>
      </c>
      <c r="B32" s="92">
        <f>D19</f>
        <v>1000</v>
      </c>
      <c r="C32" s="93">
        <f>$E$24</f>
        <v>200</v>
      </c>
      <c r="D32" s="93">
        <f t="shared" si="0"/>
        <v>200000</v>
      </c>
      <c r="E32" s="96" t="s">
        <v>6</v>
      </c>
      <c r="F32" s="92">
        <f>$J$6</f>
        <v>2203.3898305084745</v>
      </c>
      <c r="G32" s="93">
        <f>$E$24</f>
        <v>200</v>
      </c>
      <c r="H32" s="141">
        <f>F32*G32</f>
        <v>440677.9661016949</v>
      </c>
      <c r="I32" s="1" t="s">
        <v>14</v>
      </c>
    </row>
    <row r="33" spans="1:9" ht="15">
      <c r="A33" s="96">
        <v>3</v>
      </c>
      <c r="B33" s="92">
        <f>D20</f>
        <v>1000</v>
      </c>
      <c r="C33" s="93">
        <f aca="true" t="shared" si="1" ref="C33:C39">$E$24</f>
        <v>200</v>
      </c>
      <c r="D33" s="93">
        <f t="shared" si="0"/>
        <v>200000</v>
      </c>
      <c r="E33" s="96" t="s">
        <v>7</v>
      </c>
      <c r="F33" s="92">
        <f>$J$7</f>
        <v>1101.6949152542372</v>
      </c>
      <c r="G33" s="93">
        <f>$E$24</f>
        <v>200</v>
      </c>
      <c r="H33" s="142">
        <f>F33*G33</f>
        <v>220338.98305084746</v>
      </c>
      <c r="I33" s="6" t="s">
        <v>14</v>
      </c>
    </row>
    <row r="34" spans="1:9" ht="15">
      <c r="A34" s="96">
        <v>4</v>
      </c>
      <c r="B34" s="92">
        <f aca="true" t="shared" si="2" ref="B34:B39">D21</f>
        <v>1000</v>
      </c>
      <c r="C34" s="93">
        <f t="shared" si="1"/>
        <v>200</v>
      </c>
      <c r="D34" s="93">
        <f t="shared" si="0"/>
        <v>200000</v>
      </c>
      <c r="E34" s="97"/>
      <c r="F34" s="92">
        <f>SUM(F31:F33)</f>
        <v>6500</v>
      </c>
      <c r="G34" s="92" t="s">
        <v>14</v>
      </c>
      <c r="H34" s="98">
        <f>SUM(H31:H33)</f>
        <v>1300000</v>
      </c>
      <c r="I34" s="1" t="s">
        <v>14</v>
      </c>
    </row>
    <row r="35" spans="1:4" ht="15">
      <c r="A35" s="96">
        <v>5</v>
      </c>
      <c r="B35" s="92">
        <f t="shared" si="2"/>
        <v>1000</v>
      </c>
      <c r="C35" s="93">
        <f t="shared" si="1"/>
        <v>200</v>
      </c>
      <c r="D35" s="93">
        <f t="shared" si="0"/>
        <v>200000</v>
      </c>
    </row>
    <row r="36" spans="1:4" ht="15">
      <c r="A36" s="96">
        <v>6</v>
      </c>
      <c r="B36" s="92">
        <f t="shared" si="2"/>
        <v>1000</v>
      </c>
      <c r="C36" s="93">
        <f t="shared" si="1"/>
        <v>200</v>
      </c>
      <c r="D36" s="93">
        <f t="shared" si="0"/>
        <v>200000</v>
      </c>
    </row>
    <row r="37" spans="1:4" ht="15">
      <c r="A37" s="96">
        <v>7</v>
      </c>
      <c r="B37" s="92">
        <f t="shared" si="2"/>
        <v>500</v>
      </c>
      <c r="C37" s="93">
        <f t="shared" si="1"/>
        <v>200</v>
      </c>
      <c r="D37" s="93">
        <f t="shared" si="0"/>
        <v>100000</v>
      </c>
    </row>
    <row r="38" spans="1:4" ht="15">
      <c r="A38" s="96">
        <v>8</v>
      </c>
      <c r="B38" s="92">
        <f t="shared" si="2"/>
        <v>0</v>
      </c>
      <c r="C38" s="93">
        <f>$E$24</f>
        <v>200</v>
      </c>
      <c r="D38" s="93">
        <f t="shared" si="0"/>
        <v>0</v>
      </c>
    </row>
    <row r="39" spans="1:4" ht="15">
      <c r="A39" s="96">
        <v>9</v>
      </c>
      <c r="B39" s="92">
        <f t="shared" si="2"/>
        <v>0</v>
      </c>
      <c r="C39" s="93">
        <f t="shared" si="1"/>
        <v>200</v>
      </c>
      <c r="D39" s="93">
        <f t="shared" si="0"/>
        <v>0</v>
      </c>
    </row>
    <row r="40" spans="1:4" ht="15">
      <c r="A40" s="97"/>
      <c r="B40" s="99">
        <f>SUM(B31:B39)</f>
        <v>6500</v>
      </c>
      <c r="C40" s="97"/>
      <c r="D40" s="98">
        <f>SUM(D31:D39)</f>
        <v>1300000</v>
      </c>
    </row>
  </sheetData>
  <sheetProtection/>
  <printOptions/>
  <pageMargins left="0.5" right="0.7" top="0.5" bottom="0.5" header="0.3" footer="0.3"/>
  <pageSetup fitToHeight="1" fitToWidth="1" horizontalDpi="600" verticalDpi="600" orientation="landscape" scale="75" r:id="rId1"/>
</worksheet>
</file>

<file path=xl/worksheets/sheet5.xml><?xml version="1.0" encoding="utf-8"?>
<worksheet xmlns="http://schemas.openxmlformats.org/spreadsheetml/2006/main" xmlns:r="http://schemas.openxmlformats.org/officeDocument/2006/relationships">
  <dimension ref="A1:J40"/>
  <sheetViews>
    <sheetView zoomScalePageLayoutView="0" workbookViewId="0" topLeftCell="A1">
      <selection activeCell="A1" sqref="A1"/>
    </sheetView>
  </sheetViews>
  <sheetFormatPr defaultColWidth="9.140625" defaultRowHeight="15"/>
  <cols>
    <col min="1" max="16" width="12.7109375" style="0" customWidth="1"/>
  </cols>
  <sheetData>
    <row r="1" ht="26.25">
      <c r="A1" s="139" t="s">
        <v>83</v>
      </c>
    </row>
    <row r="2" ht="21">
      <c r="A2" s="7" t="s">
        <v>85</v>
      </c>
    </row>
    <row r="3" spans="1:10" ht="15">
      <c r="A3" s="56" t="s">
        <v>15</v>
      </c>
      <c r="B3" s="57"/>
      <c r="C3" s="57"/>
      <c r="D3" s="57"/>
      <c r="E3" s="57"/>
      <c r="F3" s="57"/>
      <c r="G3" s="56" t="s">
        <v>17</v>
      </c>
      <c r="H3" s="57"/>
      <c r="I3" s="57"/>
      <c r="J3" s="58" t="s">
        <v>14</v>
      </c>
    </row>
    <row r="4" spans="1:10" ht="15">
      <c r="A4" s="36" t="s">
        <v>21</v>
      </c>
      <c r="B4" s="36" t="s">
        <v>1</v>
      </c>
      <c r="C4" s="36" t="s">
        <v>2</v>
      </c>
      <c r="D4" s="36" t="s">
        <v>13</v>
      </c>
      <c r="E4" s="36" t="s">
        <v>16</v>
      </c>
      <c r="F4" s="59"/>
      <c r="G4" s="36" t="s">
        <v>8</v>
      </c>
      <c r="H4" s="43" t="s">
        <v>9</v>
      </c>
      <c r="I4" s="44" t="s">
        <v>10</v>
      </c>
      <c r="J4" s="100" t="s">
        <v>14</v>
      </c>
    </row>
    <row r="5" spans="1:10" ht="15">
      <c r="A5" s="37">
        <v>1</v>
      </c>
      <c r="B5" s="38">
        <v>1000</v>
      </c>
      <c r="C5" s="39">
        <v>20</v>
      </c>
      <c r="D5" s="39"/>
      <c r="E5" s="39"/>
      <c r="F5" s="2"/>
      <c r="G5" s="37" t="s">
        <v>5</v>
      </c>
      <c r="H5" s="45">
        <v>2900</v>
      </c>
      <c r="I5" s="46">
        <f>$H$9*H5/$H$8</f>
        <v>3194.915254237288</v>
      </c>
      <c r="J5" s="101" t="s">
        <v>14</v>
      </c>
    </row>
    <row r="6" spans="1:10" ht="15">
      <c r="A6" s="37">
        <v>2</v>
      </c>
      <c r="B6" s="38">
        <v>1000</v>
      </c>
      <c r="C6" s="39">
        <v>50</v>
      </c>
      <c r="D6" s="39">
        <v>250</v>
      </c>
      <c r="E6" s="39">
        <f>C6+D6</f>
        <v>300</v>
      </c>
      <c r="F6" s="2"/>
      <c r="G6" s="37" t="s">
        <v>6</v>
      </c>
      <c r="H6" s="45">
        <v>2000</v>
      </c>
      <c r="I6" s="46">
        <f>$H$9*H6/$H$8</f>
        <v>2203.3898305084745</v>
      </c>
      <c r="J6" s="101" t="s">
        <v>14</v>
      </c>
    </row>
    <row r="7" spans="1:10" ht="15">
      <c r="A7" s="37">
        <v>3</v>
      </c>
      <c r="B7" s="38">
        <v>1000</v>
      </c>
      <c r="C7" s="39">
        <v>80</v>
      </c>
      <c r="D7" s="39"/>
      <c r="E7" s="39"/>
      <c r="F7" s="2"/>
      <c r="G7" s="37" t="s">
        <v>7</v>
      </c>
      <c r="H7" s="45">
        <v>1000</v>
      </c>
      <c r="I7" s="46">
        <f>$H$9*H7/$H$8</f>
        <v>1101.6949152542372</v>
      </c>
      <c r="J7" s="101" t="s">
        <v>14</v>
      </c>
    </row>
    <row r="8" spans="1:10" ht="15">
      <c r="A8" s="37">
        <v>4</v>
      </c>
      <c r="B8" s="38">
        <v>1000</v>
      </c>
      <c r="C8" s="39">
        <v>110</v>
      </c>
      <c r="D8" s="39">
        <v>190</v>
      </c>
      <c r="E8" s="39">
        <f>C8+D8</f>
        <v>300</v>
      </c>
      <c r="F8" s="2"/>
      <c r="G8" s="37" t="s">
        <v>18</v>
      </c>
      <c r="H8" s="47">
        <f>SUM(H5:H7)</f>
        <v>5900</v>
      </c>
      <c r="I8" s="47">
        <f>SUM(I5:I7)</f>
        <v>6500</v>
      </c>
      <c r="J8" s="102" t="s">
        <v>14</v>
      </c>
    </row>
    <row r="9" spans="1:10" ht="15">
      <c r="A9" s="37">
        <v>5</v>
      </c>
      <c r="B9" s="38">
        <v>1000</v>
      </c>
      <c r="C9" s="39">
        <v>140</v>
      </c>
      <c r="D9" s="39"/>
      <c r="E9" s="39"/>
      <c r="F9" s="2"/>
      <c r="G9" s="48" t="s">
        <v>19</v>
      </c>
      <c r="H9" s="49">
        <v>6500</v>
      </c>
      <c r="I9" s="41"/>
      <c r="J9" s="57"/>
    </row>
    <row r="10" spans="1:10" ht="15">
      <c r="A10" s="37">
        <v>6</v>
      </c>
      <c r="B10" s="38">
        <v>1000</v>
      </c>
      <c r="C10" s="39">
        <v>170</v>
      </c>
      <c r="D10" s="39"/>
      <c r="E10" s="39"/>
      <c r="F10" s="2"/>
      <c r="G10" s="21" t="s">
        <v>13</v>
      </c>
      <c r="H10" s="57"/>
      <c r="I10" s="57"/>
      <c r="J10" s="57"/>
    </row>
    <row r="11" spans="1:10" ht="15">
      <c r="A11" s="37">
        <v>7</v>
      </c>
      <c r="B11" s="38">
        <v>1000</v>
      </c>
      <c r="C11" s="39">
        <v>200</v>
      </c>
      <c r="D11" s="39"/>
      <c r="E11" s="39"/>
      <c r="F11" s="2"/>
      <c r="G11" s="36" t="s">
        <v>0</v>
      </c>
      <c r="H11" s="36" t="s">
        <v>1</v>
      </c>
      <c r="I11" s="36" t="s">
        <v>13</v>
      </c>
      <c r="J11" s="36" t="s">
        <v>50</v>
      </c>
    </row>
    <row r="12" spans="1:10" ht="15">
      <c r="A12" s="37">
        <v>8</v>
      </c>
      <c r="B12" s="38">
        <v>1000</v>
      </c>
      <c r="C12" s="39">
        <v>230</v>
      </c>
      <c r="D12" s="39"/>
      <c r="E12" s="39"/>
      <c r="F12" s="2"/>
      <c r="G12" s="37">
        <v>2</v>
      </c>
      <c r="H12" s="38">
        <v>1000</v>
      </c>
      <c r="I12" s="39">
        <v>250</v>
      </c>
      <c r="J12" s="40">
        <f>H12*I12</f>
        <v>250000</v>
      </c>
    </row>
    <row r="13" spans="1:10" ht="15">
      <c r="A13" s="37">
        <v>9</v>
      </c>
      <c r="B13" s="38">
        <v>1000</v>
      </c>
      <c r="C13" s="39">
        <v>260</v>
      </c>
      <c r="D13" s="39"/>
      <c r="E13" s="39"/>
      <c r="F13" s="2"/>
      <c r="G13" s="37">
        <v>4</v>
      </c>
      <c r="H13" s="38">
        <v>1000</v>
      </c>
      <c r="I13" s="39">
        <v>190</v>
      </c>
      <c r="J13" s="40">
        <f>H13*I13</f>
        <v>190000</v>
      </c>
    </row>
    <row r="14" spans="1:10" ht="15">
      <c r="A14" s="41"/>
      <c r="B14" s="50">
        <f>SUM(B5:B13)</f>
        <v>9000</v>
      </c>
      <c r="C14" s="41"/>
      <c r="D14" s="41"/>
      <c r="E14" s="41"/>
      <c r="F14" s="2"/>
      <c r="G14" s="37" t="s">
        <v>18</v>
      </c>
      <c r="H14" s="41"/>
      <c r="I14" s="41"/>
      <c r="J14" s="42">
        <f>SUM(J12:J13)</f>
        <v>440000</v>
      </c>
    </row>
    <row r="16" spans="1:5" ht="21">
      <c r="A16" s="140" t="s">
        <v>87</v>
      </c>
      <c r="B16" s="57"/>
      <c r="C16" s="57"/>
      <c r="D16" s="57"/>
      <c r="E16" s="57"/>
    </row>
    <row r="17" spans="1:5" ht="15">
      <c r="A17" s="36" t="s">
        <v>21</v>
      </c>
      <c r="B17" s="36" t="s">
        <v>1</v>
      </c>
      <c r="C17" s="36" t="s">
        <v>2</v>
      </c>
      <c r="D17" s="36" t="s">
        <v>3</v>
      </c>
      <c r="E17" s="36" t="s">
        <v>4</v>
      </c>
    </row>
    <row r="18" spans="1:5" ht="15">
      <c r="A18" s="37">
        <v>1</v>
      </c>
      <c r="B18" s="38">
        <v>1000</v>
      </c>
      <c r="C18" s="39">
        <v>20</v>
      </c>
      <c r="D18" s="38">
        <v>1000</v>
      </c>
      <c r="E18" s="41"/>
    </row>
    <row r="19" spans="1:5" ht="15">
      <c r="A19" s="37">
        <v>2</v>
      </c>
      <c r="B19" s="51">
        <v>1000</v>
      </c>
      <c r="C19" s="52">
        <v>300</v>
      </c>
      <c r="D19" s="51">
        <v>0</v>
      </c>
      <c r="E19" s="53"/>
    </row>
    <row r="20" spans="1:5" ht="15">
      <c r="A20" s="37">
        <v>3</v>
      </c>
      <c r="B20" s="51">
        <v>1000</v>
      </c>
      <c r="C20" s="39">
        <v>80</v>
      </c>
      <c r="D20" s="38">
        <v>1000</v>
      </c>
      <c r="E20" s="41"/>
    </row>
    <row r="21" spans="1:5" ht="15">
      <c r="A21" s="37">
        <v>4</v>
      </c>
      <c r="B21" s="51">
        <v>1000</v>
      </c>
      <c r="C21" s="52">
        <v>300</v>
      </c>
      <c r="D21" s="51">
        <v>0</v>
      </c>
      <c r="E21" s="53"/>
    </row>
    <row r="22" spans="1:5" ht="15">
      <c r="A22" s="37">
        <v>5</v>
      </c>
      <c r="B22" s="38">
        <v>1000</v>
      </c>
      <c r="C22" s="39">
        <v>140</v>
      </c>
      <c r="D22" s="38">
        <v>1000</v>
      </c>
      <c r="E22" s="41"/>
    </row>
    <row r="23" spans="1:5" ht="15">
      <c r="A23" s="37">
        <v>6</v>
      </c>
      <c r="B23" s="38">
        <v>1000</v>
      </c>
      <c r="C23" s="39">
        <v>170</v>
      </c>
      <c r="D23" s="38">
        <v>1000</v>
      </c>
      <c r="E23" s="41"/>
    </row>
    <row r="24" spans="1:5" ht="15">
      <c r="A24" s="37">
        <v>7</v>
      </c>
      <c r="B24" s="38">
        <v>1000</v>
      </c>
      <c r="C24" s="39">
        <v>200</v>
      </c>
      <c r="D24" s="38">
        <v>1000</v>
      </c>
      <c r="E24" s="55"/>
    </row>
    <row r="25" spans="1:5" ht="15">
      <c r="A25" s="37">
        <v>8</v>
      </c>
      <c r="B25" s="38">
        <v>1000</v>
      </c>
      <c r="C25" s="39">
        <v>230</v>
      </c>
      <c r="D25" s="38">
        <v>1000</v>
      </c>
      <c r="E25" s="41"/>
    </row>
    <row r="26" spans="1:5" ht="15">
      <c r="A26" s="37">
        <v>9</v>
      </c>
      <c r="B26" s="38">
        <v>1000</v>
      </c>
      <c r="C26" s="39">
        <v>260</v>
      </c>
      <c r="D26" s="38">
        <v>500</v>
      </c>
      <c r="E26" s="54">
        <v>260</v>
      </c>
    </row>
    <row r="27" spans="1:5" ht="15">
      <c r="A27" s="41"/>
      <c r="B27" s="47">
        <f>SUM(B18:B26)</f>
        <v>9000</v>
      </c>
      <c r="C27" s="41"/>
      <c r="D27" s="45">
        <f>SUM(D18:D26)</f>
        <v>6500</v>
      </c>
      <c r="E27" s="41"/>
    </row>
    <row r="29" ht="21">
      <c r="A29" s="7" t="s">
        <v>86</v>
      </c>
    </row>
    <row r="30" spans="1:8" ht="15">
      <c r="A30" s="94" t="s">
        <v>21</v>
      </c>
      <c r="B30" s="94" t="s">
        <v>22</v>
      </c>
      <c r="C30" s="94" t="s">
        <v>4</v>
      </c>
      <c r="D30" s="94" t="s">
        <v>23</v>
      </c>
      <c r="E30" s="94" t="s">
        <v>8</v>
      </c>
      <c r="F30" s="95" t="s">
        <v>10</v>
      </c>
      <c r="G30" s="94" t="s">
        <v>11</v>
      </c>
      <c r="H30" s="94" t="s">
        <v>12</v>
      </c>
    </row>
    <row r="31" spans="1:8" ht="15">
      <c r="A31" s="96">
        <v>1</v>
      </c>
      <c r="B31" s="92">
        <f aca="true" t="shared" si="0" ref="B31:B39">D18</f>
        <v>1000</v>
      </c>
      <c r="C31" s="93">
        <f>$E$26</f>
        <v>260</v>
      </c>
      <c r="D31" s="93">
        <f>B31*C31</f>
        <v>260000</v>
      </c>
      <c r="E31" s="96" t="s">
        <v>5</v>
      </c>
      <c r="F31" s="92">
        <f>I5</f>
        <v>3194.915254237288</v>
      </c>
      <c r="G31" s="93">
        <f>$E$26</f>
        <v>260</v>
      </c>
      <c r="H31" s="93">
        <f>F31*G31</f>
        <v>830677.9661016949</v>
      </c>
    </row>
    <row r="32" spans="1:8" ht="15">
      <c r="A32" s="96">
        <v>2</v>
      </c>
      <c r="B32" s="92">
        <f t="shared" si="0"/>
        <v>0</v>
      </c>
      <c r="C32" s="93">
        <f aca="true" t="shared" si="1" ref="C32:C38">$E$26</f>
        <v>260</v>
      </c>
      <c r="D32" s="93">
        <f aca="true" t="shared" si="2" ref="D32:D37">B32*C32</f>
        <v>0</v>
      </c>
      <c r="E32" s="96" t="s">
        <v>6</v>
      </c>
      <c r="F32" s="92">
        <f>I6</f>
        <v>2203.3898305084745</v>
      </c>
      <c r="G32" s="93">
        <f>$E$26</f>
        <v>260</v>
      </c>
      <c r="H32" s="93">
        <f>F32*G32</f>
        <v>572881.3559322034</v>
      </c>
    </row>
    <row r="33" spans="1:8" ht="15">
      <c r="A33" s="96">
        <v>3</v>
      </c>
      <c r="B33" s="92">
        <f t="shared" si="0"/>
        <v>1000</v>
      </c>
      <c r="C33" s="93">
        <f t="shared" si="1"/>
        <v>260</v>
      </c>
      <c r="D33" s="93">
        <f t="shared" si="2"/>
        <v>260000</v>
      </c>
      <c r="E33" s="96" t="s">
        <v>7</v>
      </c>
      <c r="F33" s="92">
        <f>I7</f>
        <v>1101.6949152542372</v>
      </c>
      <c r="G33" s="93">
        <f>$E$26</f>
        <v>260</v>
      </c>
      <c r="H33" s="107">
        <f>F33*G33</f>
        <v>286440.6779661017</v>
      </c>
    </row>
    <row r="34" spans="1:8" ht="15">
      <c r="A34" s="96">
        <v>4</v>
      </c>
      <c r="B34" s="92">
        <f t="shared" si="0"/>
        <v>0</v>
      </c>
      <c r="C34" s="93">
        <f t="shared" si="1"/>
        <v>260</v>
      </c>
      <c r="D34" s="93">
        <f>B34*C34</f>
        <v>0</v>
      </c>
      <c r="E34" s="97"/>
      <c r="F34" s="92">
        <f>SUM(F31:F33)</f>
        <v>6500</v>
      </c>
      <c r="G34" s="92" t="s">
        <v>14</v>
      </c>
      <c r="H34" s="98">
        <f>SUM(H31:H33)</f>
        <v>1690000</v>
      </c>
    </row>
    <row r="35" spans="1:4" ht="15">
      <c r="A35" s="96">
        <v>5</v>
      </c>
      <c r="B35" s="92">
        <f t="shared" si="0"/>
        <v>1000</v>
      </c>
      <c r="C35" s="93">
        <f>$E$26</f>
        <v>260</v>
      </c>
      <c r="D35" s="93">
        <f t="shared" si="2"/>
        <v>260000</v>
      </c>
    </row>
    <row r="36" spans="1:4" ht="15">
      <c r="A36" s="96">
        <v>6</v>
      </c>
      <c r="B36" s="92">
        <f t="shared" si="0"/>
        <v>1000</v>
      </c>
      <c r="C36" s="93">
        <f t="shared" si="1"/>
        <v>260</v>
      </c>
      <c r="D36" s="93">
        <f t="shared" si="2"/>
        <v>260000</v>
      </c>
    </row>
    <row r="37" spans="1:4" ht="15">
      <c r="A37" s="96">
        <v>7</v>
      </c>
      <c r="B37" s="92">
        <f t="shared" si="0"/>
        <v>1000</v>
      </c>
      <c r="C37" s="93">
        <f t="shared" si="1"/>
        <v>260</v>
      </c>
      <c r="D37" s="93">
        <f t="shared" si="2"/>
        <v>260000</v>
      </c>
    </row>
    <row r="38" spans="1:4" ht="15">
      <c r="A38" s="96">
        <v>8</v>
      </c>
      <c r="B38" s="92">
        <f t="shared" si="0"/>
        <v>1000</v>
      </c>
      <c r="C38" s="93">
        <f t="shared" si="1"/>
        <v>260</v>
      </c>
      <c r="D38" s="93">
        <f>B38*C38</f>
        <v>260000</v>
      </c>
    </row>
    <row r="39" spans="1:4" ht="15">
      <c r="A39" s="96">
        <v>9</v>
      </c>
      <c r="B39" s="92">
        <f t="shared" si="0"/>
        <v>500</v>
      </c>
      <c r="C39" s="93">
        <f>$E$26</f>
        <v>260</v>
      </c>
      <c r="D39" s="93">
        <f>B39*C39</f>
        <v>130000</v>
      </c>
    </row>
    <row r="40" spans="1:4" ht="15">
      <c r="A40" s="97"/>
      <c r="B40" s="99">
        <f>SUM(B31:B39)</f>
        <v>6500</v>
      </c>
      <c r="C40" s="97"/>
      <c r="D40" s="98">
        <f>SUM(D31:D39)</f>
        <v>1690000</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O40"/>
  <sheetViews>
    <sheetView zoomScalePageLayoutView="0" workbookViewId="0" topLeftCell="A1">
      <selection activeCell="A1" sqref="A1"/>
    </sheetView>
  </sheetViews>
  <sheetFormatPr defaultColWidth="9.140625" defaultRowHeight="15"/>
  <cols>
    <col min="1" max="13" width="12.7109375" style="0" customWidth="1"/>
  </cols>
  <sheetData>
    <row r="1" ht="26.25">
      <c r="A1" s="139" t="s">
        <v>66</v>
      </c>
    </row>
    <row r="2" ht="21">
      <c r="A2" s="7" t="s">
        <v>85</v>
      </c>
    </row>
    <row r="3" spans="1:13" ht="15">
      <c r="A3" s="56" t="s">
        <v>15</v>
      </c>
      <c r="B3" s="57"/>
      <c r="C3" s="57"/>
      <c r="D3" s="57"/>
      <c r="E3" s="57"/>
      <c r="F3" s="57"/>
      <c r="G3" s="57"/>
      <c r="H3" s="56" t="s">
        <v>17</v>
      </c>
      <c r="I3" s="57"/>
      <c r="J3" s="57"/>
      <c r="K3" s="58" t="s">
        <v>14</v>
      </c>
      <c r="L3" s="57"/>
      <c r="M3" s="57"/>
    </row>
    <row r="4" spans="1:13" ht="15">
      <c r="A4" s="36" t="s">
        <v>21</v>
      </c>
      <c r="B4" s="36" t="s">
        <v>1</v>
      </c>
      <c r="C4" s="36" t="s">
        <v>2</v>
      </c>
      <c r="D4" s="36" t="s">
        <v>13</v>
      </c>
      <c r="E4" s="36" t="s">
        <v>16</v>
      </c>
      <c r="F4" s="59"/>
      <c r="G4" s="59"/>
      <c r="H4" s="36" t="s">
        <v>8</v>
      </c>
      <c r="I4" s="43" t="s">
        <v>9</v>
      </c>
      <c r="J4" s="44" t="s">
        <v>10</v>
      </c>
      <c r="K4" s="100" t="s">
        <v>14</v>
      </c>
      <c r="L4" s="57"/>
      <c r="M4" s="57"/>
    </row>
    <row r="5" spans="1:13" ht="15">
      <c r="A5" s="37">
        <v>1</v>
      </c>
      <c r="B5" s="38">
        <v>1000</v>
      </c>
      <c r="C5" s="39">
        <v>20</v>
      </c>
      <c r="D5" s="39"/>
      <c r="E5" s="39"/>
      <c r="F5" s="2"/>
      <c r="G5" s="2"/>
      <c r="H5" s="37" t="s">
        <v>5</v>
      </c>
      <c r="I5" s="45">
        <v>2900</v>
      </c>
      <c r="J5" s="46">
        <f>$I$9*I5/$I$8</f>
        <v>3194.915254237288</v>
      </c>
      <c r="K5" s="101" t="s">
        <v>14</v>
      </c>
      <c r="L5" s="57"/>
      <c r="M5" s="57"/>
    </row>
    <row r="6" spans="1:13" ht="15">
      <c r="A6" s="37">
        <v>2</v>
      </c>
      <c r="B6" s="38">
        <v>1000</v>
      </c>
      <c r="C6" s="39">
        <v>50</v>
      </c>
      <c r="D6" s="39">
        <v>250</v>
      </c>
      <c r="E6" s="39">
        <f>C6+D6</f>
        <v>300</v>
      </c>
      <c r="F6" s="2"/>
      <c r="G6" s="2"/>
      <c r="H6" s="37" t="s">
        <v>6</v>
      </c>
      <c r="I6" s="45">
        <v>2000</v>
      </c>
      <c r="J6" s="46">
        <f>$I$9*I6/$I$8</f>
        <v>2203.3898305084745</v>
      </c>
      <c r="K6" s="101" t="s">
        <v>14</v>
      </c>
      <c r="L6" s="57"/>
      <c r="M6" s="57"/>
    </row>
    <row r="7" spans="1:13" ht="15">
      <c r="A7" s="37">
        <v>3</v>
      </c>
      <c r="B7" s="38">
        <v>1000</v>
      </c>
      <c r="C7" s="39">
        <v>80</v>
      </c>
      <c r="D7" s="39"/>
      <c r="E7" s="39"/>
      <c r="F7" s="2"/>
      <c r="G7" s="2"/>
      <c r="H7" s="37" t="s">
        <v>7</v>
      </c>
      <c r="I7" s="45">
        <v>1000</v>
      </c>
      <c r="J7" s="46">
        <f>$I$9*I7/$I$8</f>
        <v>1101.6949152542372</v>
      </c>
      <c r="K7" s="101" t="s">
        <v>14</v>
      </c>
      <c r="L7" s="57"/>
      <c r="M7" s="57"/>
    </row>
    <row r="8" spans="1:13" ht="15">
      <c r="A8" s="37">
        <v>4</v>
      </c>
      <c r="B8" s="38">
        <v>1000</v>
      </c>
      <c r="C8" s="39">
        <v>110</v>
      </c>
      <c r="D8" s="39">
        <v>190</v>
      </c>
      <c r="E8" s="39">
        <f>C8+D8</f>
        <v>300</v>
      </c>
      <c r="F8" s="2"/>
      <c r="G8" s="2"/>
      <c r="H8" s="37" t="s">
        <v>18</v>
      </c>
      <c r="I8" s="47">
        <f>SUM(I5:I7)</f>
        <v>5900</v>
      </c>
      <c r="J8" s="47">
        <f>SUM(J5:J7)</f>
        <v>6500</v>
      </c>
      <c r="K8" s="102" t="s">
        <v>14</v>
      </c>
      <c r="L8" s="60" t="s">
        <v>14</v>
      </c>
      <c r="M8" s="57"/>
    </row>
    <row r="9" spans="1:15" ht="15">
      <c r="A9" s="37">
        <v>5</v>
      </c>
      <c r="B9" s="38">
        <v>1000</v>
      </c>
      <c r="C9" s="39">
        <v>140</v>
      </c>
      <c r="D9" s="39"/>
      <c r="E9" s="39"/>
      <c r="F9" s="2"/>
      <c r="G9" s="2"/>
      <c r="H9" s="48" t="s">
        <v>19</v>
      </c>
      <c r="I9" s="49">
        <v>6500</v>
      </c>
      <c r="J9" s="41"/>
      <c r="K9" s="57"/>
      <c r="L9" s="57"/>
      <c r="M9" s="57"/>
      <c r="O9" t="s">
        <v>14</v>
      </c>
    </row>
    <row r="10" spans="1:13" ht="15">
      <c r="A10" s="37">
        <v>6</v>
      </c>
      <c r="B10" s="38">
        <v>1000</v>
      </c>
      <c r="C10" s="39">
        <v>170</v>
      </c>
      <c r="D10" s="39"/>
      <c r="E10" s="39"/>
      <c r="F10" s="2"/>
      <c r="G10" s="2"/>
      <c r="H10" s="21" t="s">
        <v>13</v>
      </c>
      <c r="I10" s="57"/>
      <c r="J10" s="57"/>
      <c r="K10" s="57"/>
      <c r="L10" s="57"/>
      <c r="M10" s="57"/>
    </row>
    <row r="11" spans="1:13" ht="15">
      <c r="A11" s="37">
        <v>7</v>
      </c>
      <c r="B11" s="38">
        <v>1000</v>
      </c>
      <c r="C11" s="39">
        <v>200</v>
      </c>
      <c r="D11" s="39"/>
      <c r="E11" s="39"/>
      <c r="F11" s="2"/>
      <c r="G11" s="2"/>
      <c r="H11" s="36" t="s">
        <v>0</v>
      </c>
      <c r="I11" s="36" t="s">
        <v>1</v>
      </c>
      <c r="J11" s="36" t="s">
        <v>13</v>
      </c>
      <c r="K11" s="36" t="s">
        <v>50</v>
      </c>
      <c r="L11" s="61" t="s">
        <v>14</v>
      </c>
      <c r="M11" s="57"/>
    </row>
    <row r="12" spans="1:13" ht="15">
      <c r="A12" s="37">
        <v>8</v>
      </c>
      <c r="B12" s="38">
        <v>1000</v>
      </c>
      <c r="C12" s="39">
        <v>230</v>
      </c>
      <c r="D12" s="39"/>
      <c r="E12" s="39"/>
      <c r="F12" s="2"/>
      <c r="G12" s="2"/>
      <c r="H12" s="37">
        <v>2</v>
      </c>
      <c r="I12" s="38">
        <v>1000</v>
      </c>
      <c r="J12" s="39">
        <v>250</v>
      </c>
      <c r="K12" s="40">
        <f>I12*J12</f>
        <v>250000</v>
      </c>
      <c r="L12" s="57"/>
      <c r="M12" s="57"/>
    </row>
    <row r="13" spans="1:13" ht="15">
      <c r="A13" s="37">
        <v>9</v>
      </c>
      <c r="B13" s="38">
        <v>1000</v>
      </c>
      <c r="C13" s="39">
        <v>260</v>
      </c>
      <c r="D13" s="39"/>
      <c r="E13" s="39"/>
      <c r="F13" s="2"/>
      <c r="G13" s="2"/>
      <c r="H13" s="37">
        <v>4</v>
      </c>
      <c r="I13" s="38">
        <v>1000</v>
      </c>
      <c r="J13" s="39">
        <v>190</v>
      </c>
      <c r="K13" s="40">
        <f>I13*J13</f>
        <v>190000</v>
      </c>
      <c r="L13" s="57"/>
      <c r="M13" s="57"/>
    </row>
    <row r="14" spans="1:13" ht="15">
      <c r="A14" s="41"/>
      <c r="B14" s="50">
        <f>SUM(B5:B13)</f>
        <v>9000</v>
      </c>
      <c r="C14" s="41"/>
      <c r="D14" s="41"/>
      <c r="E14" s="41"/>
      <c r="F14" s="2"/>
      <c r="G14" s="2"/>
      <c r="H14" s="37" t="s">
        <v>18</v>
      </c>
      <c r="I14" s="41"/>
      <c r="J14" s="41"/>
      <c r="K14" s="42">
        <f>SUM(K12:K13)</f>
        <v>440000</v>
      </c>
      <c r="L14" s="57"/>
      <c r="M14" s="57"/>
    </row>
    <row r="15" spans="1:13" ht="15">
      <c r="A15" s="57"/>
      <c r="B15" s="57"/>
      <c r="C15" s="57"/>
      <c r="D15" s="57"/>
      <c r="E15" s="57"/>
      <c r="F15" s="57"/>
      <c r="G15" s="57"/>
      <c r="H15" s="57"/>
      <c r="I15" s="57"/>
      <c r="J15" s="57"/>
      <c r="K15" s="57"/>
      <c r="L15" s="57"/>
      <c r="M15" s="57"/>
    </row>
    <row r="16" spans="1:13" ht="21">
      <c r="A16" s="140" t="s">
        <v>76</v>
      </c>
      <c r="B16" s="57"/>
      <c r="C16" s="57"/>
      <c r="D16" s="57"/>
      <c r="E16" s="57"/>
      <c r="F16" s="57"/>
      <c r="G16" s="57"/>
      <c r="H16" s="140" t="s">
        <v>71</v>
      </c>
      <c r="I16" s="57"/>
      <c r="J16" s="57"/>
      <c r="K16" s="57"/>
      <c r="L16" s="57"/>
      <c r="M16" s="57"/>
    </row>
    <row r="17" spans="1:13" ht="15">
      <c r="A17" s="36" t="s">
        <v>21</v>
      </c>
      <c r="B17" s="36" t="s">
        <v>1</v>
      </c>
      <c r="C17" s="36" t="s">
        <v>2</v>
      </c>
      <c r="D17" s="36" t="s">
        <v>3</v>
      </c>
      <c r="E17" s="36" t="s">
        <v>4</v>
      </c>
      <c r="F17" s="143" t="s">
        <v>14</v>
      </c>
      <c r="G17" s="57"/>
      <c r="H17" s="36" t="s">
        <v>21</v>
      </c>
      <c r="I17" s="36" t="s">
        <v>1</v>
      </c>
      <c r="J17" s="36" t="s">
        <v>2</v>
      </c>
      <c r="K17" s="36" t="s">
        <v>3</v>
      </c>
      <c r="L17" s="36" t="s">
        <v>4</v>
      </c>
      <c r="M17" s="143" t="s">
        <v>14</v>
      </c>
    </row>
    <row r="18" spans="1:13" ht="15">
      <c r="A18" s="37">
        <v>1</v>
      </c>
      <c r="B18" s="38">
        <v>1000</v>
      </c>
      <c r="C18" s="39">
        <v>20</v>
      </c>
      <c r="D18" s="38">
        <v>1000</v>
      </c>
      <c r="E18" s="41" t="s">
        <v>14</v>
      </c>
      <c r="F18" s="2" t="s">
        <v>14</v>
      </c>
      <c r="G18" s="57"/>
      <c r="H18" s="37">
        <v>1</v>
      </c>
      <c r="I18" s="38">
        <v>1000</v>
      </c>
      <c r="J18" s="39">
        <v>20</v>
      </c>
      <c r="K18" s="38">
        <v>1000</v>
      </c>
      <c r="L18" s="41"/>
      <c r="M18" s="2" t="s">
        <v>14</v>
      </c>
    </row>
    <row r="19" spans="1:13" ht="15">
      <c r="A19" s="37">
        <v>2</v>
      </c>
      <c r="B19" s="38">
        <v>1000</v>
      </c>
      <c r="C19" s="39">
        <v>50</v>
      </c>
      <c r="D19" s="38">
        <v>1000</v>
      </c>
      <c r="E19" s="41" t="s">
        <v>14</v>
      </c>
      <c r="F19" s="2" t="s">
        <v>14</v>
      </c>
      <c r="G19" s="57"/>
      <c r="H19" s="37">
        <v>2</v>
      </c>
      <c r="I19" s="51">
        <v>1000</v>
      </c>
      <c r="J19" s="52">
        <v>300</v>
      </c>
      <c r="K19" s="51">
        <v>0</v>
      </c>
      <c r="L19" s="53"/>
      <c r="M19" s="2" t="s">
        <v>14</v>
      </c>
    </row>
    <row r="20" spans="1:13" ht="15">
      <c r="A20" s="37">
        <v>3</v>
      </c>
      <c r="B20" s="38">
        <v>1000</v>
      </c>
      <c r="C20" s="39">
        <v>80</v>
      </c>
      <c r="D20" s="38">
        <v>1000</v>
      </c>
      <c r="E20" s="41" t="s">
        <v>14</v>
      </c>
      <c r="F20" s="2" t="s">
        <v>14</v>
      </c>
      <c r="G20" s="57"/>
      <c r="H20" s="37">
        <v>3</v>
      </c>
      <c r="I20" s="51">
        <v>1000</v>
      </c>
      <c r="J20" s="39">
        <v>80</v>
      </c>
      <c r="K20" s="38">
        <v>1000</v>
      </c>
      <c r="L20" s="41"/>
      <c r="M20" s="2" t="s">
        <v>14</v>
      </c>
    </row>
    <row r="21" spans="1:13" ht="15">
      <c r="A21" s="37">
        <v>4</v>
      </c>
      <c r="B21" s="38">
        <v>1000</v>
      </c>
      <c r="C21" s="39">
        <v>110</v>
      </c>
      <c r="D21" s="38">
        <v>1000</v>
      </c>
      <c r="E21" s="41" t="s">
        <v>14</v>
      </c>
      <c r="F21" s="2" t="s">
        <v>14</v>
      </c>
      <c r="G21" s="57"/>
      <c r="H21" s="37">
        <v>4</v>
      </c>
      <c r="I21" s="51">
        <v>1000</v>
      </c>
      <c r="J21" s="52">
        <v>300</v>
      </c>
      <c r="K21" s="51">
        <v>0</v>
      </c>
      <c r="L21" s="53"/>
      <c r="M21" s="2" t="s">
        <v>14</v>
      </c>
    </row>
    <row r="22" spans="1:13" ht="15">
      <c r="A22" s="37">
        <v>5</v>
      </c>
      <c r="B22" s="38">
        <v>1000</v>
      </c>
      <c r="C22" s="39">
        <v>140</v>
      </c>
      <c r="D22" s="38">
        <v>1000</v>
      </c>
      <c r="E22" s="41" t="s">
        <v>14</v>
      </c>
      <c r="F22" s="2" t="s">
        <v>14</v>
      </c>
      <c r="G22" s="57"/>
      <c r="H22" s="37">
        <v>5</v>
      </c>
      <c r="I22" s="38">
        <v>1000</v>
      </c>
      <c r="J22" s="39">
        <v>140</v>
      </c>
      <c r="K22" s="38">
        <v>1000</v>
      </c>
      <c r="L22" s="41"/>
      <c r="M22" s="2" t="s">
        <v>14</v>
      </c>
    </row>
    <row r="23" spans="1:13" ht="15">
      <c r="A23" s="37">
        <v>6</v>
      </c>
      <c r="B23" s="38">
        <v>1000</v>
      </c>
      <c r="C23" s="39">
        <v>170</v>
      </c>
      <c r="D23" s="38">
        <v>1000</v>
      </c>
      <c r="E23" s="41" t="s">
        <v>14</v>
      </c>
      <c r="F23" s="2" t="s">
        <v>14</v>
      </c>
      <c r="G23" s="57"/>
      <c r="H23" s="37">
        <v>6</v>
      </c>
      <c r="I23" s="38">
        <v>1000</v>
      </c>
      <c r="J23" s="39">
        <v>170</v>
      </c>
      <c r="K23" s="38">
        <v>1000</v>
      </c>
      <c r="L23" s="41"/>
      <c r="M23" s="2" t="s">
        <v>14</v>
      </c>
    </row>
    <row r="24" spans="1:13" ht="15">
      <c r="A24" s="37">
        <v>7</v>
      </c>
      <c r="B24" s="38">
        <v>1000</v>
      </c>
      <c r="C24" s="39">
        <v>200</v>
      </c>
      <c r="D24" s="38">
        <v>500</v>
      </c>
      <c r="E24" s="54">
        <v>200</v>
      </c>
      <c r="F24" s="2" t="s">
        <v>14</v>
      </c>
      <c r="G24" s="57"/>
      <c r="H24" s="37">
        <v>7</v>
      </c>
      <c r="I24" s="38">
        <v>1000</v>
      </c>
      <c r="J24" s="39">
        <v>200</v>
      </c>
      <c r="K24" s="38">
        <v>1000</v>
      </c>
      <c r="L24" s="55"/>
      <c r="M24" s="2" t="s">
        <v>14</v>
      </c>
    </row>
    <row r="25" spans="1:13" ht="15">
      <c r="A25" s="37">
        <v>8</v>
      </c>
      <c r="B25" s="38">
        <v>1000</v>
      </c>
      <c r="C25" s="39">
        <v>230</v>
      </c>
      <c r="D25" s="38">
        <v>0</v>
      </c>
      <c r="E25" s="41"/>
      <c r="F25" s="2" t="s">
        <v>14</v>
      </c>
      <c r="G25" s="57"/>
      <c r="H25" s="37">
        <v>8</v>
      </c>
      <c r="I25" s="38">
        <v>1000</v>
      </c>
      <c r="J25" s="39">
        <v>230</v>
      </c>
      <c r="K25" s="38">
        <v>1000</v>
      </c>
      <c r="L25" s="41"/>
      <c r="M25" s="2" t="s">
        <v>88</v>
      </c>
    </row>
    <row r="26" spans="1:13" ht="15">
      <c r="A26" s="37">
        <v>9</v>
      </c>
      <c r="B26" s="38">
        <v>1000</v>
      </c>
      <c r="C26" s="39">
        <v>260</v>
      </c>
      <c r="D26" s="38">
        <v>0</v>
      </c>
      <c r="E26" s="41"/>
      <c r="F26" s="2" t="s">
        <v>14</v>
      </c>
      <c r="G26" s="57"/>
      <c r="H26" s="37">
        <v>9</v>
      </c>
      <c r="I26" s="38">
        <v>1000</v>
      </c>
      <c r="J26" s="39">
        <v>260</v>
      </c>
      <c r="K26" s="38">
        <v>500</v>
      </c>
      <c r="L26" s="54">
        <v>260</v>
      </c>
      <c r="M26" s="2" t="s">
        <v>88</v>
      </c>
    </row>
    <row r="27" spans="1:13" ht="15">
      <c r="A27" s="41"/>
      <c r="B27" s="47">
        <f>SUM(B18:B26)</f>
        <v>9000</v>
      </c>
      <c r="C27" s="41"/>
      <c r="D27" s="49">
        <f>SUM(D18:D26)</f>
        <v>6500</v>
      </c>
      <c r="E27" s="55"/>
      <c r="F27" s="144" t="s">
        <v>14</v>
      </c>
      <c r="G27" s="57"/>
      <c r="H27" s="41"/>
      <c r="I27" s="47">
        <f>SUM(I18:I26)</f>
        <v>9000</v>
      </c>
      <c r="J27" s="41"/>
      <c r="K27" s="45">
        <f>SUM(K18:K26)</f>
        <v>6500</v>
      </c>
      <c r="L27" s="41"/>
      <c r="M27" s="144" t="s">
        <v>14</v>
      </c>
    </row>
    <row r="28" spans="6:13" ht="15">
      <c r="F28" s="2" t="s">
        <v>14</v>
      </c>
      <c r="H28" s="32" t="s">
        <v>14</v>
      </c>
      <c r="I28" s="33" t="s">
        <v>14</v>
      </c>
      <c r="J28" s="32" t="s">
        <v>14</v>
      </c>
      <c r="K28" s="34" t="s">
        <v>14</v>
      </c>
      <c r="L28" s="32" t="s">
        <v>14</v>
      </c>
      <c r="M28" s="35" t="s">
        <v>14</v>
      </c>
    </row>
    <row r="29" ht="21">
      <c r="A29" s="7" t="s">
        <v>86</v>
      </c>
    </row>
    <row r="30" spans="1:9" ht="15">
      <c r="A30" s="94" t="s">
        <v>21</v>
      </c>
      <c r="B30" s="94" t="s">
        <v>22</v>
      </c>
      <c r="C30" s="94" t="s">
        <v>4</v>
      </c>
      <c r="D30" s="94" t="s">
        <v>23</v>
      </c>
      <c r="E30" s="94" t="s">
        <v>8</v>
      </c>
      <c r="F30" s="95" t="s">
        <v>10</v>
      </c>
      <c r="G30" s="94" t="s">
        <v>11</v>
      </c>
      <c r="H30" s="94" t="s">
        <v>12</v>
      </c>
      <c r="I30" s="8" t="s">
        <v>14</v>
      </c>
    </row>
    <row r="31" spans="1:9" ht="15">
      <c r="A31" s="96">
        <v>1</v>
      </c>
      <c r="B31" s="92">
        <f aca="true" t="shared" si="0" ref="B31:B39">D18</f>
        <v>1000</v>
      </c>
      <c r="C31" s="93">
        <f aca="true" t="shared" si="1" ref="C31:C39">$L$26</f>
        <v>260</v>
      </c>
      <c r="D31" s="93">
        <f aca="true" t="shared" si="2" ref="D31:D39">B31*C31</f>
        <v>260000</v>
      </c>
      <c r="E31" s="96" t="s">
        <v>5</v>
      </c>
      <c r="F31" s="92">
        <f>$J$5</f>
        <v>3194.915254237288</v>
      </c>
      <c r="G31" s="93">
        <f>$L$26</f>
        <v>260</v>
      </c>
      <c r="H31" s="141">
        <f>F31*G31</f>
        <v>830677.9661016949</v>
      </c>
      <c r="I31" s="1" t="s">
        <v>14</v>
      </c>
    </row>
    <row r="32" spans="1:9" ht="15">
      <c r="A32" s="96">
        <v>2</v>
      </c>
      <c r="B32" s="92">
        <f t="shared" si="0"/>
        <v>1000</v>
      </c>
      <c r="C32" s="93">
        <f t="shared" si="1"/>
        <v>260</v>
      </c>
      <c r="D32" s="93">
        <f t="shared" si="2"/>
        <v>260000</v>
      </c>
      <c r="E32" s="96" t="s">
        <v>6</v>
      </c>
      <c r="F32" s="92">
        <f>$J$6</f>
        <v>2203.3898305084745</v>
      </c>
      <c r="G32" s="93">
        <f>$L$26</f>
        <v>260</v>
      </c>
      <c r="H32" s="141">
        <f>F32*G32</f>
        <v>572881.3559322034</v>
      </c>
      <c r="I32" s="1" t="s">
        <v>14</v>
      </c>
    </row>
    <row r="33" spans="1:9" ht="15">
      <c r="A33" s="96">
        <v>3</v>
      </c>
      <c r="B33" s="92">
        <f t="shared" si="0"/>
        <v>1000</v>
      </c>
      <c r="C33" s="93">
        <f t="shared" si="1"/>
        <v>260</v>
      </c>
      <c r="D33" s="93">
        <f t="shared" si="2"/>
        <v>260000</v>
      </c>
      <c r="E33" s="96" t="s">
        <v>7</v>
      </c>
      <c r="F33" s="92">
        <f>$J$7</f>
        <v>1101.6949152542372</v>
      </c>
      <c r="G33" s="93">
        <f>$L$26</f>
        <v>260</v>
      </c>
      <c r="H33" s="142">
        <f>F33*G33</f>
        <v>286440.6779661017</v>
      </c>
      <c r="I33" s="6" t="s">
        <v>14</v>
      </c>
    </row>
    <row r="34" spans="1:9" ht="15">
      <c r="A34" s="96">
        <v>4</v>
      </c>
      <c r="B34" s="92">
        <f t="shared" si="0"/>
        <v>1000</v>
      </c>
      <c r="C34" s="93">
        <f t="shared" si="1"/>
        <v>260</v>
      </c>
      <c r="D34" s="93">
        <f t="shared" si="2"/>
        <v>260000</v>
      </c>
      <c r="E34" s="97"/>
      <c r="F34" s="92">
        <f>SUM(F31:F33)</f>
        <v>6500</v>
      </c>
      <c r="G34" s="92" t="s">
        <v>14</v>
      </c>
      <c r="H34" s="98">
        <f>SUM(H31:H33)</f>
        <v>1690000</v>
      </c>
      <c r="I34" s="1" t="s">
        <v>14</v>
      </c>
    </row>
    <row r="35" spans="1:4" ht="15">
      <c r="A35" s="96">
        <v>5</v>
      </c>
      <c r="B35" s="92">
        <f t="shared" si="0"/>
        <v>1000</v>
      </c>
      <c r="C35" s="93">
        <f t="shared" si="1"/>
        <v>260</v>
      </c>
      <c r="D35" s="93">
        <f t="shared" si="2"/>
        <v>260000</v>
      </c>
    </row>
    <row r="36" spans="1:4" ht="15">
      <c r="A36" s="96">
        <v>6</v>
      </c>
      <c r="B36" s="92">
        <f t="shared" si="0"/>
        <v>1000</v>
      </c>
      <c r="C36" s="93">
        <f t="shared" si="1"/>
        <v>260</v>
      </c>
      <c r="D36" s="93">
        <f t="shared" si="2"/>
        <v>260000</v>
      </c>
    </row>
    <row r="37" spans="1:4" ht="15">
      <c r="A37" s="96">
        <v>7</v>
      </c>
      <c r="B37" s="92">
        <f t="shared" si="0"/>
        <v>500</v>
      </c>
      <c r="C37" s="93">
        <f t="shared" si="1"/>
        <v>260</v>
      </c>
      <c r="D37" s="93">
        <f t="shared" si="2"/>
        <v>130000</v>
      </c>
    </row>
    <row r="38" spans="1:4" ht="15">
      <c r="A38" s="96">
        <v>8</v>
      </c>
      <c r="B38" s="92">
        <f t="shared" si="0"/>
        <v>0</v>
      </c>
      <c r="C38" s="93">
        <f t="shared" si="1"/>
        <v>260</v>
      </c>
      <c r="D38" s="93">
        <f t="shared" si="2"/>
        <v>0</v>
      </c>
    </row>
    <row r="39" spans="1:4" ht="15">
      <c r="A39" s="96">
        <v>9</v>
      </c>
      <c r="B39" s="92">
        <f t="shared" si="0"/>
        <v>0</v>
      </c>
      <c r="C39" s="93">
        <f t="shared" si="1"/>
        <v>260</v>
      </c>
      <c r="D39" s="93">
        <f t="shared" si="2"/>
        <v>0</v>
      </c>
    </row>
    <row r="40" spans="1:4" ht="15">
      <c r="A40" s="97"/>
      <c r="B40" s="99">
        <f>SUM(B31:B39)</f>
        <v>6500</v>
      </c>
      <c r="C40" s="97"/>
      <c r="D40" s="98">
        <f>SUM(D31:D39)</f>
        <v>1690000</v>
      </c>
    </row>
  </sheetData>
  <sheetProtection/>
  <printOptions/>
  <pageMargins left="0.5" right="0.7" top="0.5" bottom="0.5" header="0.3" footer="0.3"/>
  <pageSetup fitToHeight="1" fitToWidth="1" horizontalDpi="600" verticalDpi="600" orientation="landscape" scale="75" r:id="rId1"/>
</worksheet>
</file>

<file path=xl/worksheets/sheet7.xml><?xml version="1.0" encoding="utf-8"?>
<worksheet xmlns="http://schemas.openxmlformats.org/spreadsheetml/2006/main" xmlns:r="http://schemas.openxmlformats.org/officeDocument/2006/relationships">
  <sheetPr>
    <pageSetUpPr fitToPage="1"/>
  </sheetPr>
  <dimension ref="A1:M51"/>
  <sheetViews>
    <sheetView zoomScalePageLayoutView="0" workbookViewId="0" topLeftCell="A1">
      <selection activeCell="A1" sqref="A1"/>
    </sheetView>
  </sheetViews>
  <sheetFormatPr defaultColWidth="9.140625" defaultRowHeight="15"/>
  <cols>
    <col min="1" max="18" width="12.7109375" style="0" customWidth="1"/>
  </cols>
  <sheetData>
    <row r="1" ht="26.25">
      <c r="A1" s="139" t="s">
        <v>91</v>
      </c>
    </row>
    <row r="2" ht="21">
      <c r="A2" s="7" t="s">
        <v>85</v>
      </c>
    </row>
    <row r="3" spans="1:13" ht="15">
      <c r="A3" s="56" t="s">
        <v>15</v>
      </c>
      <c r="B3" s="57"/>
      <c r="C3" s="57"/>
      <c r="D3" s="57"/>
      <c r="E3" s="57"/>
      <c r="F3" s="57"/>
      <c r="G3" s="57"/>
      <c r="H3" s="56" t="s">
        <v>17</v>
      </c>
      <c r="I3" s="57"/>
      <c r="J3" s="57"/>
      <c r="K3" s="21" t="s">
        <v>32</v>
      </c>
      <c r="L3" s="57"/>
      <c r="M3" s="57"/>
    </row>
    <row r="4" spans="1:13" ht="15">
      <c r="A4" s="36" t="s">
        <v>21</v>
      </c>
      <c r="B4" s="36" t="s">
        <v>1</v>
      </c>
      <c r="C4" s="36" t="s">
        <v>2</v>
      </c>
      <c r="D4" s="36" t="s">
        <v>13</v>
      </c>
      <c r="E4" s="36" t="s">
        <v>16</v>
      </c>
      <c r="F4" s="59"/>
      <c r="G4" s="59"/>
      <c r="H4" s="36" t="s">
        <v>8</v>
      </c>
      <c r="I4" s="43" t="s">
        <v>9</v>
      </c>
      <c r="J4" s="44" t="s">
        <v>10</v>
      </c>
      <c r="K4" s="44" t="s">
        <v>10</v>
      </c>
      <c r="L4" s="57"/>
      <c r="M4" s="57"/>
    </row>
    <row r="5" spans="1:13" ht="15">
      <c r="A5" s="37">
        <v>1</v>
      </c>
      <c r="B5" s="38">
        <v>1000</v>
      </c>
      <c r="C5" s="39">
        <v>20</v>
      </c>
      <c r="D5" s="39"/>
      <c r="E5" s="39"/>
      <c r="F5" s="2"/>
      <c r="G5" s="2"/>
      <c r="H5" s="37" t="s">
        <v>5</v>
      </c>
      <c r="I5" s="45">
        <v>2900</v>
      </c>
      <c r="J5" s="46">
        <v>3194.915254237288</v>
      </c>
      <c r="K5" s="46">
        <f>$B$51*I5/$I$8</f>
        <v>3932.2033898305085</v>
      </c>
      <c r="L5" s="57"/>
      <c r="M5" s="57"/>
    </row>
    <row r="6" spans="1:13" ht="15">
      <c r="A6" s="37">
        <v>2</v>
      </c>
      <c r="B6" s="38">
        <v>1000</v>
      </c>
      <c r="C6" s="39">
        <v>50</v>
      </c>
      <c r="D6" s="39">
        <v>250</v>
      </c>
      <c r="E6" s="39">
        <v>300</v>
      </c>
      <c r="F6" s="2"/>
      <c r="G6" s="2"/>
      <c r="H6" s="37" t="s">
        <v>6</v>
      </c>
      <c r="I6" s="45">
        <v>2000</v>
      </c>
      <c r="J6" s="46">
        <v>2203.3898305084745</v>
      </c>
      <c r="K6" s="46">
        <f>$B$51*I6/$I$8</f>
        <v>2711.864406779661</v>
      </c>
      <c r="L6" s="57"/>
      <c r="M6" s="57"/>
    </row>
    <row r="7" spans="1:13" ht="15">
      <c r="A7" s="37">
        <v>3</v>
      </c>
      <c r="B7" s="38">
        <v>1000</v>
      </c>
      <c r="C7" s="39">
        <v>80</v>
      </c>
      <c r="D7" s="39"/>
      <c r="E7" s="39"/>
      <c r="F7" s="2"/>
      <c r="G7" s="2"/>
      <c r="H7" s="37" t="s">
        <v>7</v>
      </c>
      <c r="I7" s="45">
        <v>1000</v>
      </c>
      <c r="J7" s="46">
        <v>1101.6949152542372</v>
      </c>
      <c r="K7" s="46">
        <f>$B$51*I7/$I$8</f>
        <v>1355.9322033898304</v>
      </c>
      <c r="L7" s="57"/>
      <c r="M7" s="57"/>
    </row>
    <row r="8" spans="1:13" ht="15">
      <c r="A8" s="37">
        <v>4</v>
      </c>
      <c r="B8" s="38">
        <v>1000</v>
      </c>
      <c r="C8" s="39">
        <v>110</v>
      </c>
      <c r="D8" s="39">
        <v>190</v>
      </c>
      <c r="E8" s="39">
        <v>300</v>
      </c>
      <c r="F8" s="2"/>
      <c r="G8" s="2"/>
      <c r="H8" s="37" t="s">
        <v>18</v>
      </c>
      <c r="I8" s="47">
        <v>5900</v>
      </c>
      <c r="J8" s="47">
        <v>6500</v>
      </c>
      <c r="K8" s="47">
        <f>SUM(K5:K7)</f>
        <v>8000</v>
      </c>
      <c r="L8" s="60" t="s">
        <v>14</v>
      </c>
      <c r="M8" s="57"/>
    </row>
    <row r="9" spans="1:13" ht="15">
      <c r="A9" s="37">
        <v>5</v>
      </c>
      <c r="B9" s="38">
        <v>1000</v>
      </c>
      <c r="C9" s="39">
        <v>140</v>
      </c>
      <c r="D9" s="39"/>
      <c r="E9" s="39"/>
      <c r="F9" s="2"/>
      <c r="G9" s="2"/>
      <c r="H9" s="48" t="s">
        <v>19</v>
      </c>
      <c r="I9" s="49">
        <v>6500</v>
      </c>
      <c r="J9" s="41"/>
      <c r="K9" s="57"/>
      <c r="L9" s="57"/>
      <c r="M9" s="57"/>
    </row>
    <row r="10" spans="1:13" ht="15">
      <c r="A10" s="37">
        <v>6</v>
      </c>
      <c r="B10" s="38">
        <v>1000</v>
      </c>
      <c r="C10" s="39">
        <v>170</v>
      </c>
      <c r="D10" s="39"/>
      <c r="E10" s="39"/>
      <c r="F10" s="2"/>
      <c r="G10" s="2"/>
      <c r="H10" s="21" t="s">
        <v>13</v>
      </c>
      <c r="I10" s="57"/>
      <c r="J10" s="57"/>
      <c r="K10" s="57"/>
      <c r="L10" s="57"/>
      <c r="M10" s="57"/>
    </row>
    <row r="11" spans="1:13" ht="15">
      <c r="A11" s="37">
        <v>7</v>
      </c>
      <c r="B11" s="38">
        <v>1000</v>
      </c>
      <c r="C11" s="39">
        <v>200</v>
      </c>
      <c r="D11" s="39"/>
      <c r="E11" s="39"/>
      <c r="F11" s="2"/>
      <c r="G11" s="2"/>
      <c r="H11" s="36" t="s">
        <v>0</v>
      </c>
      <c r="I11" s="36" t="s">
        <v>1</v>
      </c>
      <c r="J11" s="36" t="s">
        <v>13</v>
      </c>
      <c r="K11" s="36" t="s">
        <v>50</v>
      </c>
      <c r="L11" s="61" t="s">
        <v>14</v>
      </c>
      <c r="M11" s="57"/>
    </row>
    <row r="12" spans="1:13" ht="15">
      <c r="A12" s="37">
        <v>8</v>
      </c>
      <c r="B12" s="38">
        <v>1000</v>
      </c>
      <c r="C12" s="39">
        <v>230</v>
      </c>
      <c r="D12" s="39"/>
      <c r="E12" s="39"/>
      <c r="F12" s="2"/>
      <c r="G12" s="2"/>
      <c r="H12" s="37">
        <v>2</v>
      </c>
      <c r="I12" s="38">
        <v>1000</v>
      </c>
      <c r="J12" s="39">
        <v>250</v>
      </c>
      <c r="K12" s="40">
        <f>I12*J12</f>
        <v>250000</v>
      </c>
      <c r="L12" s="57"/>
      <c r="M12" s="57"/>
    </row>
    <row r="13" spans="1:13" ht="15">
      <c r="A13" s="37">
        <v>9</v>
      </c>
      <c r="B13" s="38">
        <v>1000</v>
      </c>
      <c r="C13" s="39">
        <v>260</v>
      </c>
      <c r="D13" s="39"/>
      <c r="E13" s="39"/>
      <c r="F13" s="2"/>
      <c r="G13" s="2"/>
      <c r="H13" s="37">
        <v>4</v>
      </c>
      <c r="I13" s="38">
        <v>1000</v>
      </c>
      <c r="J13" s="39">
        <v>190</v>
      </c>
      <c r="K13" s="40">
        <f>I13*J13</f>
        <v>190000</v>
      </c>
      <c r="L13" s="57"/>
      <c r="M13" s="57"/>
    </row>
    <row r="14" spans="1:13" ht="15">
      <c r="A14" s="41"/>
      <c r="B14" s="50">
        <v>9000</v>
      </c>
      <c r="C14" s="41"/>
      <c r="D14" s="41"/>
      <c r="E14" s="41"/>
      <c r="F14" s="2"/>
      <c r="G14" s="2"/>
      <c r="H14" s="37" t="s">
        <v>18</v>
      </c>
      <c r="I14" s="41"/>
      <c r="J14" s="41"/>
      <c r="K14" s="42">
        <f>SUM(K12:K13)</f>
        <v>440000</v>
      </c>
      <c r="L14" s="57"/>
      <c r="M14" s="57"/>
    </row>
    <row r="15" spans="1:13" ht="15">
      <c r="A15" s="57"/>
      <c r="B15" s="57"/>
      <c r="C15" s="57"/>
      <c r="D15" s="57"/>
      <c r="E15" s="57"/>
      <c r="F15" s="57"/>
      <c r="G15" s="57"/>
      <c r="H15" s="57"/>
      <c r="I15" s="57"/>
      <c r="J15" s="57"/>
      <c r="K15" s="57"/>
      <c r="L15" s="57"/>
      <c r="M15" s="57"/>
    </row>
    <row r="16" spans="1:6" ht="21">
      <c r="A16" s="140" t="s">
        <v>89</v>
      </c>
      <c r="B16" s="57"/>
      <c r="C16" s="57"/>
      <c r="D16" s="57"/>
      <c r="E16" s="57"/>
      <c r="F16" s="57"/>
    </row>
    <row r="17" spans="1:6" ht="15">
      <c r="A17" s="36" t="s">
        <v>21</v>
      </c>
      <c r="B17" s="36" t="s">
        <v>1</v>
      </c>
      <c r="C17" s="36" t="s">
        <v>2</v>
      </c>
      <c r="D17" s="36" t="s">
        <v>3</v>
      </c>
      <c r="E17" s="36" t="s">
        <v>4</v>
      </c>
      <c r="F17" s="36" t="s">
        <v>20</v>
      </c>
    </row>
    <row r="18" spans="1:6" ht="15">
      <c r="A18" s="37">
        <v>1</v>
      </c>
      <c r="B18" s="38">
        <v>1000</v>
      </c>
      <c r="C18" s="39">
        <v>20</v>
      </c>
      <c r="D18" s="38">
        <v>1000</v>
      </c>
      <c r="E18" s="41"/>
      <c r="F18" s="40">
        <v>260000</v>
      </c>
    </row>
    <row r="19" spans="1:6" ht="15">
      <c r="A19" s="37">
        <v>2</v>
      </c>
      <c r="B19" s="51">
        <v>1000</v>
      </c>
      <c r="C19" s="52">
        <v>300</v>
      </c>
      <c r="D19" s="51">
        <v>0</v>
      </c>
      <c r="E19" s="53"/>
      <c r="F19" s="40">
        <v>0</v>
      </c>
    </row>
    <row r="20" spans="1:6" ht="15">
      <c r="A20" s="37">
        <v>3</v>
      </c>
      <c r="B20" s="51">
        <v>1000</v>
      </c>
      <c r="C20" s="39">
        <v>80</v>
      </c>
      <c r="D20" s="38">
        <v>1000</v>
      </c>
      <c r="E20" s="41"/>
      <c r="F20" s="40">
        <v>260000</v>
      </c>
    </row>
    <row r="21" spans="1:6" ht="15">
      <c r="A21" s="37">
        <v>4</v>
      </c>
      <c r="B21" s="51">
        <v>1000</v>
      </c>
      <c r="C21" s="52">
        <v>300</v>
      </c>
      <c r="D21" s="51">
        <v>0</v>
      </c>
      <c r="E21" s="53"/>
      <c r="F21" s="40">
        <v>0</v>
      </c>
    </row>
    <row r="22" spans="1:6" ht="15">
      <c r="A22" s="37">
        <v>5</v>
      </c>
      <c r="B22" s="38">
        <v>1000</v>
      </c>
      <c r="C22" s="39">
        <v>140</v>
      </c>
      <c r="D22" s="38">
        <v>1000</v>
      </c>
      <c r="E22" s="41"/>
      <c r="F22" s="40">
        <v>260000</v>
      </c>
    </row>
    <row r="23" spans="1:6" ht="15">
      <c r="A23" s="37">
        <v>6</v>
      </c>
      <c r="B23" s="38">
        <v>1000</v>
      </c>
      <c r="C23" s="39">
        <v>170</v>
      </c>
      <c r="D23" s="38">
        <v>1000</v>
      </c>
      <c r="E23" s="41"/>
      <c r="F23" s="40">
        <v>260000</v>
      </c>
    </row>
    <row r="24" spans="1:6" ht="15">
      <c r="A24" s="37">
        <v>7</v>
      </c>
      <c r="B24" s="38">
        <v>1000</v>
      </c>
      <c r="C24" s="39">
        <v>200</v>
      </c>
      <c r="D24" s="38">
        <v>1000</v>
      </c>
      <c r="E24" s="55"/>
      <c r="F24" s="40">
        <v>260000</v>
      </c>
    </row>
    <row r="25" spans="1:6" ht="15">
      <c r="A25" s="37">
        <v>8</v>
      </c>
      <c r="B25" s="38">
        <v>1000</v>
      </c>
      <c r="C25" s="39">
        <v>230</v>
      </c>
      <c r="D25" s="38">
        <v>1000</v>
      </c>
      <c r="E25" s="41"/>
      <c r="F25" s="40">
        <v>260000</v>
      </c>
    </row>
    <row r="26" spans="1:6" ht="15">
      <c r="A26" s="37">
        <v>9</v>
      </c>
      <c r="B26" s="38">
        <v>1000</v>
      </c>
      <c r="C26" s="39">
        <v>260</v>
      </c>
      <c r="D26" s="38">
        <v>500</v>
      </c>
      <c r="E26" s="54">
        <v>260</v>
      </c>
      <c r="F26" s="40">
        <v>130000</v>
      </c>
    </row>
    <row r="27" spans="1:6" ht="15">
      <c r="A27" s="41"/>
      <c r="B27" s="47">
        <v>9000</v>
      </c>
      <c r="C27" s="41"/>
      <c r="D27" s="45">
        <v>6500</v>
      </c>
      <c r="E27" s="41"/>
      <c r="F27" s="54">
        <v>1690000</v>
      </c>
    </row>
    <row r="29" ht="21">
      <c r="A29" s="7" t="s">
        <v>86</v>
      </c>
    </row>
    <row r="30" spans="1:8" ht="15">
      <c r="A30" s="57" t="s">
        <v>27</v>
      </c>
      <c r="B30" s="57"/>
      <c r="C30" s="57"/>
      <c r="D30" s="80" t="s">
        <v>14</v>
      </c>
      <c r="E30" s="81">
        <f>B6+B8</f>
        <v>2000</v>
      </c>
      <c r="F30" s="57"/>
      <c r="G30" s="57"/>
      <c r="H30" s="57"/>
    </row>
    <row r="31" spans="1:8" ht="15">
      <c r="A31" s="57" t="s">
        <v>54</v>
      </c>
      <c r="B31" s="57"/>
      <c r="C31" s="57"/>
      <c r="D31" s="80"/>
      <c r="E31" s="81">
        <f>B14</f>
        <v>9000</v>
      </c>
      <c r="F31" s="57"/>
      <c r="G31" s="57"/>
      <c r="H31" s="57"/>
    </row>
    <row r="32" spans="1:8" ht="15">
      <c r="A32" s="103" t="s">
        <v>53</v>
      </c>
      <c r="B32" s="57"/>
      <c r="C32" s="57"/>
      <c r="D32" s="57"/>
      <c r="E32" s="83">
        <f>E30/E31</f>
        <v>0.2222222222222222</v>
      </c>
      <c r="F32" s="57"/>
      <c r="G32" s="57"/>
      <c r="H32" s="57"/>
    </row>
    <row r="33" spans="1:8" ht="15">
      <c r="A33" s="110" t="s">
        <v>60</v>
      </c>
      <c r="B33" s="57"/>
      <c r="C33" s="57"/>
      <c r="D33" s="57"/>
      <c r="E33" s="83"/>
      <c r="F33" s="57"/>
      <c r="G33" s="57"/>
      <c r="H33" s="57"/>
    </row>
    <row r="34" spans="1:8" ht="15.75">
      <c r="A34" s="82" t="s">
        <v>55</v>
      </c>
      <c r="B34" s="57"/>
      <c r="C34" s="85"/>
      <c r="D34" s="57"/>
      <c r="E34" s="86">
        <f>E26</f>
        <v>260</v>
      </c>
      <c r="F34" s="57"/>
      <c r="G34" s="57"/>
      <c r="H34" s="57"/>
    </row>
    <row r="35" spans="1:8" ht="15">
      <c r="A35" s="57" t="s">
        <v>26</v>
      </c>
      <c r="B35" s="57"/>
      <c r="C35" s="85" t="s">
        <v>14</v>
      </c>
      <c r="D35" s="57" t="s">
        <v>14</v>
      </c>
      <c r="E35" s="86">
        <f>F27</f>
        <v>1690000</v>
      </c>
      <c r="F35" s="57"/>
      <c r="G35" s="80" t="s">
        <v>14</v>
      </c>
      <c r="H35" s="57"/>
    </row>
    <row r="36" spans="1:8" ht="15">
      <c r="A36" s="57" t="s">
        <v>56</v>
      </c>
      <c r="B36" s="57"/>
      <c r="C36" s="85"/>
      <c r="D36" s="84"/>
      <c r="E36" s="86">
        <f>E35/(D27+E30)</f>
        <v>198.8235294117647</v>
      </c>
      <c r="F36" s="57"/>
      <c r="G36" s="57"/>
      <c r="H36" s="57"/>
    </row>
    <row r="37" spans="1:8" ht="15">
      <c r="A37" s="57" t="s">
        <v>57</v>
      </c>
      <c r="B37" s="57"/>
      <c r="C37" s="85"/>
      <c r="D37" s="84"/>
      <c r="E37" s="87"/>
      <c r="F37" s="57"/>
      <c r="G37" s="57"/>
      <c r="H37" s="57"/>
    </row>
    <row r="38" spans="1:8" ht="15">
      <c r="A38" s="57" t="s">
        <v>72</v>
      </c>
      <c r="B38" s="57"/>
      <c r="C38" s="57"/>
      <c r="D38" s="57"/>
      <c r="E38" s="57"/>
      <c r="F38" s="57"/>
      <c r="G38" s="57"/>
      <c r="H38" s="57"/>
    </row>
    <row r="39" spans="1:10" ht="15">
      <c r="A39" s="57" t="s">
        <v>58</v>
      </c>
      <c r="B39" s="57"/>
      <c r="C39" s="57"/>
      <c r="D39" s="86" t="s">
        <v>14</v>
      </c>
      <c r="E39" s="81">
        <f>E35/(D27+E30-D26)</f>
        <v>211.25</v>
      </c>
      <c r="F39" s="57"/>
      <c r="G39" s="57"/>
      <c r="H39" s="57"/>
      <c r="J39" s="109" t="s">
        <v>14</v>
      </c>
    </row>
    <row r="40" spans="1:8" ht="15">
      <c r="A40" s="57" t="s">
        <v>59</v>
      </c>
      <c r="B40" s="57"/>
      <c r="C40" s="57"/>
      <c r="D40" s="57"/>
      <c r="E40" s="57"/>
      <c r="F40" s="57"/>
      <c r="G40" s="57"/>
      <c r="H40" s="57"/>
    </row>
    <row r="41" spans="1:8" ht="15">
      <c r="A41" s="63" t="s">
        <v>21</v>
      </c>
      <c r="B41" s="63" t="s">
        <v>22</v>
      </c>
      <c r="C41" s="63" t="s">
        <v>4</v>
      </c>
      <c r="D41" s="63" t="s">
        <v>23</v>
      </c>
      <c r="E41" s="63" t="s">
        <v>8</v>
      </c>
      <c r="F41" s="73" t="s">
        <v>10</v>
      </c>
      <c r="G41" s="63" t="s">
        <v>11</v>
      </c>
      <c r="H41" s="63" t="s">
        <v>12</v>
      </c>
    </row>
    <row r="42" spans="1:8" ht="15">
      <c r="A42" s="64">
        <v>1</v>
      </c>
      <c r="B42" s="68">
        <v>1000</v>
      </c>
      <c r="C42" s="69">
        <f>$E$39</f>
        <v>211.25</v>
      </c>
      <c r="D42" s="79">
        <f>B42*C42</f>
        <v>211250</v>
      </c>
      <c r="E42" s="64" t="s">
        <v>5</v>
      </c>
      <c r="F42" s="68">
        <f>K5</f>
        <v>3932.2033898305085</v>
      </c>
      <c r="G42" s="69">
        <f>$E$39</f>
        <v>211.25</v>
      </c>
      <c r="H42" s="69">
        <f>F42*G42</f>
        <v>830677.966101695</v>
      </c>
    </row>
    <row r="43" spans="1:8" ht="15">
      <c r="A43" s="64">
        <v>2</v>
      </c>
      <c r="B43" s="68">
        <v>1000</v>
      </c>
      <c r="C43" s="69">
        <f aca="true" t="shared" si="0" ref="C43:C50">$E$39</f>
        <v>211.25</v>
      </c>
      <c r="D43" s="79">
        <f aca="true" t="shared" si="1" ref="D43:D50">B43*C43</f>
        <v>211250</v>
      </c>
      <c r="E43" s="64" t="s">
        <v>6</v>
      </c>
      <c r="F43" s="68">
        <f>K6</f>
        <v>2711.864406779661</v>
      </c>
      <c r="G43" s="69">
        <f>$E$39</f>
        <v>211.25</v>
      </c>
      <c r="H43" s="69">
        <f>F43*G43</f>
        <v>572881.3559322034</v>
      </c>
    </row>
    <row r="44" spans="1:8" ht="15">
      <c r="A44" s="64">
        <v>3</v>
      </c>
      <c r="B44" s="68">
        <v>1000</v>
      </c>
      <c r="C44" s="69">
        <f t="shared" si="0"/>
        <v>211.25</v>
      </c>
      <c r="D44" s="79">
        <f t="shared" si="1"/>
        <v>211250</v>
      </c>
      <c r="E44" s="64" t="s">
        <v>7</v>
      </c>
      <c r="F44" s="68">
        <f>K7</f>
        <v>1355.9322033898304</v>
      </c>
      <c r="G44" s="69">
        <f>$E$39</f>
        <v>211.25</v>
      </c>
      <c r="H44" s="69">
        <f>F44*G44</f>
        <v>286440.6779661017</v>
      </c>
    </row>
    <row r="45" spans="1:8" ht="15">
      <c r="A45" s="64">
        <v>4</v>
      </c>
      <c r="B45" s="68">
        <v>1000</v>
      </c>
      <c r="C45" s="69">
        <f t="shared" si="0"/>
        <v>211.25</v>
      </c>
      <c r="D45" s="79">
        <f t="shared" si="1"/>
        <v>211250</v>
      </c>
      <c r="E45" s="67"/>
      <c r="F45" s="68">
        <f>SUM(F42:F44)</f>
        <v>8000</v>
      </c>
      <c r="G45" s="68" t="s">
        <v>14</v>
      </c>
      <c r="H45" s="72">
        <f>SUM(H42:H44)</f>
        <v>1690000</v>
      </c>
    </row>
    <row r="46" spans="1:5" ht="15">
      <c r="A46" s="64">
        <v>5</v>
      </c>
      <c r="B46" s="68">
        <v>1000</v>
      </c>
      <c r="C46" s="69">
        <f t="shared" si="0"/>
        <v>211.25</v>
      </c>
      <c r="D46" s="79">
        <f t="shared" si="1"/>
        <v>211250</v>
      </c>
      <c r="E46" s="20" t="s">
        <v>29</v>
      </c>
    </row>
    <row r="47" spans="1:5" ht="15">
      <c r="A47" s="64">
        <v>6</v>
      </c>
      <c r="B47" s="68">
        <v>1000</v>
      </c>
      <c r="C47" s="69">
        <f t="shared" si="0"/>
        <v>211.25</v>
      </c>
      <c r="D47" s="79">
        <f t="shared" si="1"/>
        <v>211250</v>
      </c>
      <c r="E47" s="19" t="s">
        <v>30</v>
      </c>
    </row>
    <row r="48" spans="1:5" ht="15">
      <c r="A48" s="64">
        <v>7</v>
      </c>
      <c r="B48" s="68">
        <v>1000</v>
      </c>
      <c r="C48" s="69">
        <f t="shared" si="0"/>
        <v>211.25</v>
      </c>
      <c r="D48" s="79">
        <f t="shared" si="1"/>
        <v>211250</v>
      </c>
      <c r="E48" s="9" t="s">
        <v>28</v>
      </c>
    </row>
    <row r="49" spans="1:5" ht="15">
      <c r="A49" s="64">
        <v>8</v>
      </c>
      <c r="B49" s="68">
        <v>1000</v>
      </c>
      <c r="C49" s="69">
        <f t="shared" si="0"/>
        <v>211.25</v>
      </c>
      <c r="D49" s="79">
        <f t="shared" si="1"/>
        <v>211250</v>
      </c>
      <c r="E49" s="9" t="s">
        <v>31</v>
      </c>
    </row>
    <row r="50" spans="1:4" ht="15">
      <c r="A50" s="64">
        <v>9</v>
      </c>
      <c r="B50" s="68">
        <v>0</v>
      </c>
      <c r="C50" s="69">
        <f t="shared" si="0"/>
        <v>211.25</v>
      </c>
      <c r="D50" s="79">
        <f t="shared" si="1"/>
        <v>0</v>
      </c>
    </row>
    <row r="51" spans="1:5" ht="15">
      <c r="A51" s="67"/>
      <c r="B51" s="71">
        <v>8000</v>
      </c>
      <c r="C51" s="67"/>
      <c r="D51" s="72">
        <f>SUM(D42:D50)</f>
        <v>1690000</v>
      </c>
      <c r="E51" s="138"/>
    </row>
  </sheetData>
  <sheetProtection/>
  <printOptions/>
  <pageMargins left="0.5" right="0.7" top="0.5" bottom="0.5" header="0.3" footer="0.3"/>
  <pageSetup fitToHeight="1" fitToWidth="1" horizontalDpi="600" verticalDpi="600" orientation="landscape" scale="65" r:id="rId1"/>
</worksheet>
</file>

<file path=xl/worksheets/sheet8.xml><?xml version="1.0" encoding="utf-8"?>
<worksheet xmlns="http://schemas.openxmlformats.org/spreadsheetml/2006/main" xmlns:r="http://schemas.openxmlformats.org/officeDocument/2006/relationships">
  <sheetPr>
    <pageSetUpPr fitToPage="1"/>
  </sheetPr>
  <dimension ref="A1:L55"/>
  <sheetViews>
    <sheetView zoomScalePageLayoutView="0" workbookViewId="0" topLeftCell="A1">
      <selection activeCell="A1" sqref="A1"/>
    </sheetView>
  </sheetViews>
  <sheetFormatPr defaultColWidth="9.140625" defaultRowHeight="15"/>
  <cols>
    <col min="1" max="6" width="12.7109375" style="0" customWidth="1"/>
    <col min="7" max="7" width="20.7109375" style="0" customWidth="1"/>
    <col min="8" max="20" width="12.7109375" style="0" customWidth="1"/>
  </cols>
  <sheetData>
    <row r="1" ht="26.25">
      <c r="A1" s="139" t="s">
        <v>75</v>
      </c>
    </row>
    <row r="2" ht="21">
      <c r="A2" s="7" t="s">
        <v>85</v>
      </c>
    </row>
    <row r="3" spans="1:12" ht="15">
      <c r="A3" s="56" t="s">
        <v>15</v>
      </c>
      <c r="B3" s="57"/>
      <c r="C3" s="57"/>
      <c r="D3" s="57"/>
      <c r="E3" s="57"/>
      <c r="F3" s="57"/>
      <c r="G3" s="57"/>
      <c r="H3" s="56" t="s">
        <v>17</v>
      </c>
      <c r="I3" s="57"/>
      <c r="J3" s="57"/>
      <c r="K3" s="21" t="s">
        <v>33</v>
      </c>
      <c r="L3" s="57"/>
    </row>
    <row r="4" spans="1:12" ht="15">
      <c r="A4" s="36" t="s">
        <v>21</v>
      </c>
      <c r="B4" s="36" t="s">
        <v>1</v>
      </c>
      <c r="C4" s="36" t="s">
        <v>2</v>
      </c>
      <c r="D4" s="36" t="s">
        <v>13</v>
      </c>
      <c r="E4" s="36" t="s">
        <v>16</v>
      </c>
      <c r="F4" s="59"/>
      <c r="G4" s="59"/>
      <c r="H4" s="36" t="s">
        <v>8</v>
      </c>
      <c r="I4" s="43" t="s">
        <v>9</v>
      </c>
      <c r="J4" s="44" t="s">
        <v>10</v>
      </c>
      <c r="K4" s="44" t="s">
        <v>10</v>
      </c>
      <c r="L4" s="57"/>
    </row>
    <row r="5" spans="1:12" ht="15">
      <c r="A5" s="37">
        <v>1</v>
      </c>
      <c r="B5" s="38">
        <v>1000</v>
      </c>
      <c r="C5" s="39">
        <v>20</v>
      </c>
      <c r="D5" s="39"/>
      <c r="E5" s="39"/>
      <c r="F5" s="2"/>
      <c r="G5" s="2"/>
      <c r="H5" s="37" t="s">
        <v>5</v>
      </c>
      <c r="I5" s="45">
        <v>2900</v>
      </c>
      <c r="J5" s="46">
        <f>I5*$I$9/$I$8</f>
        <v>3194.915254237288</v>
      </c>
      <c r="K5" s="46">
        <f>$B$55*I5/$I$8</f>
        <v>3378.3553645284246</v>
      </c>
      <c r="L5" s="57"/>
    </row>
    <row r="6" spans="1:12" ht="15">
      <c r="A6" s="37">
        <v>2</v>
      </c>
      <c r="B6" s="38">
        <v>1000</v>
      </c>
      <c r="C6" s="39">
        <v>50</v>
      </c>
      <c r="D6" s="39">
        <v>250</v>
      </c>
      <c r="E6" s="39">
        <f>C6+D6</f>
        <v>300</v>
      </c>
      <c r="F6" s="2"/>
      <c r="G6" s="2"/>
      <c r="H6" s="37" t="s">
        <v>6</v>
      </c>
      <c r="I6" s="45">
        <v>2000</v>
      </c>
      <c r="J6" s="46">
        <f>I6*$I$9/$I$8</f>
        <v>2203.3898305084745</v>
      </c>
      <c r="K6" s="46">
        <f>$B$55*I6/$I$8</f>
        <v>2329.9002513989135</v>
      </c>
      <c r="L6" s="57"/>
    </row>
    <row r="7" spans="1:12" ht="15">
      <c r="A7" s="37">
        <v>3</v>
      </c>
      <c r="B7" s="38">
        <v>1000</v>
      </c>
      <c r="C7" s="39">
        <v>80</v>
      </c>
      <c r="D7" s="39"/>
      <c r="E7" s="39"/>
      <c r="F7" s="2"/>
      <c r="G7" s="2"/>
      <c r="H7" s="37" t="s">
        <v>7</v>
      </c>
      <c r="I7" s="45">
        <v>1000</v>
      </c>
      <c r="J7" s="46">
        <f>I7*$I$9/$I$8</f>
        <v>1101.6949152542372</v>
      </c>
      <c r="K7" s="46">
        <f>$B$55*I7/$I$8</f>
        <v>1164.9501256994567</v>
      </c>
      <c r="L7" s="57"/>
    </row>
    <row r="8" spans="1:12" ht="15">
      <c r="A8" s="37">
        <v>4</v>
      </c>
      <c r="B8" s="38">
        <v>1000</v>
      </c>
      <c r="C8" s="39">
        <v>110</v>
      </c>
      <c r="D8" s="39">
        <v>190</v>
      </c>
      <c r="E8" s="39">
        <f>C8+D8</f>
        <v>300</v>
      </c>
      <c r="F8" s="2"/>
      <c r="G8" s="2"/>
      <c r="H8" s="37" t="s">
        <v>18</v>
      </c>
      <c r="I8" s="47">
        <f>SUM(I5:I7)</f>
        <v>5900</v>
      </c>
      <c r="J8" s="47">
        <f>SUM(J5:J7)</f>
        <v>6500</v>
      </c>
      <c r="K8" s="47">
        <f>SUM(K5:K7)</f>
        <v>6873.205741626794</v>
      </c>
      <c r="L8" s="60" t="s">
        <v>14</v>
      </c>
    </row>
    <row r="9" spans="1:12" ht="15">
      <c r="A9" s="37">
        <v>5</v>
      </c>
      <c r="B9" s="38">
        <v>1000</v>
      </c>
      <c r="C9" s="39">
        <v>140</v>
      </c>
      <c r="D9" s="39"/>
      <c r="E9" s="39"/>
      <c r="F9" s="2"/>
      <c r="G9" s="2"/>
      <c r="H9" s="48" t="s">
        <v>19</v>
      </c>
      <c r="I9" s="49">
        <v>6500</v>
      </c>
      <c r="J9" s="41"/>
      <c r="K9" s="57"/>
      <c r="L9" s="57"/>
    </row>
    <row r="10" spans="1:12" ht="15">
      <c r="A10" s="37">
        <v>6</v>
      </c>
      <c r="B10" s="38">
        <v>1000</v>
      </c>
      <c r="C10" s="39">
        <v>170</v>
      </c>
      <c r="D10" s="39"/>
      <c r="E10" s="39"/>
      <c r="F10" s="2"/>
      <c r="G10" s="2"/>
      <c r="H10" s="21" t="s">
        <v>13</v>
      </c>
      <c r="I10" s="57"/>
      <c r="J10" s="57"/>
      <c r="K10" s="57"/>
      <c r="L10" s="57"/>
    </row>
    <row r="11" spans="1:12" ht="15">
      <c r="A11" s="37">
        <v>7</v>
      </c>
      <c r="B11" s="38">
        <v>1000</v>
      </c>
      <c r="C11" s="39">
        <v>200</v>
      </c>
      <c r="D11" s="39"/>
      <c r="E11" s="39"/>
      <c r="F11" s="2"/>
      <c r="G11" s="2"/>
      <c r="H11" s="36" t="s">
        <v>0</v>
      </c>
      <c r="I11" s="36" t="s">
        <v>1</v>
      </c>
      <c r="J11" s="36" t="s">
        <v>13</v>
      </c>
      <c r="K11" s="36" t="s">
        <v>50</v>
      </c>
      <c r="L11" s="61" t="s">
        <v>14</v>
      </c>
    </row>
    <row r="12" spans="1:12" ht="15">
      <c r="A12" s="37">
        <v>8</v>
      </c>
      <c r="B12" s="38">
        <v>1000</v>
      </c>
      <c r="C12" s="39">
        <v>230</v>
      </c>
      <c r="D12" s="39"/>
      <c r="E12" s="39"/>
      <c r="F12" s="2"/>
      <c r="G12" s="2"/>
      <c r="H12" s="37">
        <v>2</v>
      </c>
      <c r="I12" s="38">
        <v>1000</v>
      </c>
      <c r="J12" s="39">
        <v>250</v>
      </c>
      <c r="K12" s="40">
        <f>I12*J12</f>
        <v>250000</v>
      </c>
      <c r="L12" s="57"/>
    </row>
    <row r="13" spans="1:12" ht="15">
      <c r="A13" s="37">
        <v>9</v>
      </c>
      <c r="B13" s="38">
        <v>1000</v>
      </c>
      <c r="C13" s="39">
        <v>260</v>
      </c>
      <c r="D13" s="39"/>
      <c r="E13" s="39"/>
      <c r="F13" s="2"/>
      <c r="G13" s="2"/>
      <c r="H13" s="37">
        <v>4</v>
      </c>
      <c r="I13" s="38">
        <v>1000</v>
      </c>
      <c r="J13" s="39">
        <v>190</v>
      </c>
      <c r="K13" s="40">
        <f>I13*J13</f>
        <v>190000</v>
      </c>
      <c r="L13" s="57"/>
    </row>
    <row r="14" spans="1:12" ht="15">
      <c r="A14" s="41"/>
      <c r="B14" s="50">
        <f>SUM(B5:B13)</f>
        <v>9000</v>
      </c>
      <c r="C14" s="41"/>
      <c r="D14" s="41"/>
      <c r="E14" s="41"/>
      <c r="F14" s="2"/>
      <c r="G14" s="2"/>
      <c r="H14" s="37" t="s">
        <v>18</v>
      </c>
      <c r="I14" s="41"/>
      <c r="J14" s="41"/>
      <c r="K14" s="42">
        <f>SUM(K12:K13)</f>
        <v>440000</v>
      </c>
      <c r="L14" s="57"/>
    </row>
    <row r="15" spans="1:12" ht="15">
      <c r="A15" s="57"/>
      <c r="B15" s="57"/>
      <c r="C15" s="57"/>
      <c r="D15" s="57"/>
      <c r="E15" s="57"/>
      <c r="F15" s="57"/>
      <c r="G15" s="57"/>
      <c r="H15" s="57"/>
      <c r="I15" s="57"/>
      <c r="J15" s="57"/>
      <c r="K15" s="57"/>
      <c r="L15" s="57"/>
    </row>
    <row r="16" spans="1:12" ht="21">
      <c r="A16" s="140" t="s">
        <v>73</v>
      </c>
      <c r="B16" s="145"/>
      <c r="C16" s="145"/>
      <c r="D16" s="145"/>
      <c r="E16" s="145"/>
      <c r="F16" s="145"/>
      <c r="G16" s="145"/>
      <c r="H16" s="140" t="s">
        <v>74</v>
      </c>
      <c r="I16" s="57"/>
      <c r="J16" s="57"/>
      <c r="K16" s="57"/>
      <c r="L16" s="57"/>
    </row>
    <row r="17" spans="1:12" ht="15">
      <c r="A17" s="36" t="s">
        <v>21</v>
      </c>
      <c r="B17" s="36" t="s">
        <v>1</v>
      </c>
      <c r="C17" s="36" t="s">
        <v>2</v>
      </c>
      <c r="D17" s="36" t="s">
        <v>3</v>
      </c>
      <c r="E17" s="36" t="s">
        <v>4</v>
      </c>
      <c r="F17" s="36" t="s">
        <v>20</v>
      </c>
      <c r="G17" s="57"/>
      <c r="H17" s="36" t="s">
        <v>21</v>
      </c>
      <c r="I17" s="36" t="s">
        <v>1</v>
      </c>
      <c r="J17" s="36" t="s">
        <v>2</v>
      </c>
      <c r="K17" s="36" t="s">
        <v>3</v>
      </c>
      <c r="L17" s="36" t="s">
        <v>4</v>
      </c>
    </row>
    <row r="18" spans="1:12" ht="15">
      <c r="A18" s="37">
        <v>1</v>
      </c>
      <c r="B18" s="38">
        <v>1000</v>
      </c>
      <c r="C18" s="39">
        <v>20</v>
      </c>
      <c r="D18" s="38">
        <v>1000</v>
      </c>
      <c r="E18" s="41"/>
      <c r="F18" s="40">
        <f>D18*$E$26</f>
        <v>260000</v>
      </c>
      <c r="G18" s="57"/>
      <c r="H18" s="37">
        <v>1</v>
      </c>
      <c r="I18" s="38">
        <v>1000</v>
      </c>
      <c r="J18" s="39">
        <v>20</v>
      </c>
      <c r="K18" s="38">
        <v>1000</v>
      </c>
      <c r="L18" s="41" t="s">
        <v>14</v>
      </c>
    </row>
    <row r="19" spans="1:12" ht="15">
      <c r="A19" s="37">
        <v>2</v>
      </c>
      <c r="B19" s="51">
        <v>1000</v>
      </c>
      <c r="C19" s="52">
        <v>300</v>
      </c>
      <c r="D19" s="51">
        <v>0</v>
      </c>
      <c r="E19" s="53"/>
      <c r="F19" s="40">
        <f aca="true" t="shared" si="0" ref="F19:F26">D19*$E$26</f>
        <v>0</v>
      </c>
      <c r="G19" s="57"/>
      <c r="H19" s="37">
        <v>2</v>
      </c>
      <c r="I19" s="51">
        <v>1000</v>
      </c>
      <c r="J19" s="52">
        <v>50</v>
      </c>
      <c r="K19" s="51">
        <v>1000</v>
      </c>
      <c r="L19" s="53" t="s">
        <v>14</v>
      </c>
    </row>
    <row r="20" spans="1:12" ht="15">
      <c r="A20" s="37">
        <v>3</v>
      </c>
      <c r="B20" s="51">
        <v>1000</v>
      </c>
      <c r="C20" s="39">
        <v>80</v>
      </c>
      <c r="D20" s="38">
        <v>1000</v>
      </c>
      <c r="E20" s="41"/>
      <c r="F20" s="40">
        <f t="shared" si="0"/>
        <v>260000</v>
      </c>
      <c r="G20" s="57"/>
      <c r="H20" s="37">
        <v>3</v>
      </c>
      <c r="I20" s="51">
        <v>1000</v>
      </c>
      <c r="J20" s="39">
        <v>80</v>
      </c>
      <c r="K20" s="38">
        <v>1000</v>
      </c>
      <c r="L20" s="41" t="s">
        <v>14</v>
      </c>
    </row>
    <row r="21" spans="1:12" ht="15">
      <c r="A21" s="37">
        <v>4</v>
      </c>
      <c r="B21" s="51">
        <v>1000</v>
      </c>
      <c r="C21" s="52">
        <v>300</v>
      </c>
      <c r="D21" s="51">
        <v>0</v>
      </c>
      <c r="E21" s="53"/>
      <c r="F21" s="40">
        <f t="shared" si="0"/>
        <v>0</v>
      </c>
      <c r="G21" s="57"/>
      <c r="H21" s="37">
        <v>4</v>
      </c>
      <c r="I21" s="51">
        <v>1000</v>
      </c>
      <c r="J21" s="52">
        <v>110</v>
      </c>
      <c r="K21" s="51">
        <v>1000</v>
      </c>
      <c r="L21" s="53" t="s">
        <v>14</v>
      </c>
    </row>
    <row r="22" spans="1:12" ht="15">
      <c r="A22" s="37">
        <v>5</v>
      </c>
      <c r="B22" s="38">
        <v>1000</v>
      </c>
      <c r="C22" s="39">
        <v>140</v>
      </c>
      <c r="D22" s="38">
        <v>1000</v>
      </c>
      <c r="E22" s="41"/>
      <c r="F22" s="40">
        <f t="shared" si="0"/>
        <v>260000</v>
      </c>
      <c r="G22" s="57"/>
      <c r="H22" s="37">
        <v>5</v>
      </c>
      <c r="I22" s="38">
        <v>1000</v>
      </c>
      <c r="J22" s="39">
        <v>140</v>
      </c>
      <c r="K22" s="38">
        <v>1000</v>
      </c>
      <c r="L22" s="41" t="s">
        <v>14</v>
      </c>
    </row>
    <row r="23" spans="1:12" ht="15">
      <c r="A23" s="37">
        <v>6</v>
      </c>
      <c r="B23" s="38">
        <v>1000</v>
      </c>
      <c r="C23" s="39">
        <v>170</v>
      </c>
      <c r="D23" s="38">
        <v>1000</v>
      </c>
      <c r="E23" s="41"/>
      <c r="F23" s="40">
        <f t="shared" si="0"/>
        <v>260000</v>
      </c>
      <c r="G23" s="57"/>
      <c r="H23" s="37">
        <v>6</v>
      </c>
      <c r="I23" s="38">
        <v>1000</v>
      </c>
      <c r="J23" s="39">
        <v>170</v>
      </c>
      <c r="K23" s="38">
        <v>1000</v>
      </c>
      <c r="L23" s="41" t="s">
        <v>14</v>
      </c>
    </row>
    <row r="24" spans="1:12" ht="15">
      <c r="A24" s="37">
        <v>7</v>
      </c>
      <c r="B24" s="38">
        <v>1000</v>
      </c>
      <c r="C24" s="39">
        <v>200</v>
      </c>
      <c r="D24" s="38">
        <v>1000</v>
      </c>
      <c r="E24" s="55"/>
      <c r="F24" s="40">
        <f t="shared" si="0"/>
        <v>260000</v>
      </c>
      <c r="G24" s="57"/>
      <c r="H24" s="37">
        <v>7</v>
      </c>
      <c r="I24" s="38">
        <v>1000</v>
      </c>
      <c r="J24" s="39">
        <v>200</v>
      </c>
      <c r="K24" s="38">
        <v>500</v>
      </c>
      <c r="L24" s="54">
        <v>200</v>
      </c>
    </row>
    <row r="25" spans="1:12" ht="15">
      <c r="A25" s="37">
        <v>8</v>
      </c>
      <c r="B25" s="38">
        <v>1000</v>
      </c>
      <c r="C25" s="39">
        <v>230</v>
      </c>
      <c r="D25" s="38">
        <v>1000</v>
      </c>
      <c r="E25" s="41"/>
      <c r="F25" s="40">
        <f t="shared" si="0"/>
        <v>260000</v>
      </c>
      <c r="G25" s="57"/>
      <c r="H25" s="37">
        <v>8</v>
      </c>
      <c r="I25" s="38">
        <v>1000</v>
      </c>
      <c r="J25" s="39">
        <v>230</v>
      </c>
      <c r="K25" s="38">
        <v>0</v>
      </c>
      <c r="L25" s="41"/>
    </row>
    <row r="26" spans="1:12" ht="15">
      <c r="A26" s="37">
        <v>9</v>
      </c>
      <c r="B26" s="38">
        <v>1000</v>
      </c>
      <c r="C26" s="39">
        <v>260</v>
      </c>
      <c r="D26" s="38">
        <v>500</v>
      </c>
      <c r="E26" s="54">
        <v>260</v>
      </c>
      <c r="F26" s="40">
        <f t="shared" si="0"/>
        <v>130000</v>
      </c>
      <c r="G26" s="57"/>
      <c r="H26" s="37">
        <v>9</v>
      </c>
      <c r="I26" s="38">
        <v>1000</v>
      </c>
      <c r="J26" s="39">
        <v>260</v>
      </c>
      <c r="K26" s="38">
        <v>0</v>
      </c>
      <c r="L26" s="54"/>
    </row>
    <row r="27" spans="1:12" ht="15">
      <c r="A27" s="41"/>
      <c r="B27" s="47">
        <f>SUM(B18:B26)</f>
        <v>9000</v>
      </c>
      <c r="C27" s="41"/>
      <c r="D27" s="45">
        <v>6500</v>
      </c>
      <c r="E27" s="41"/>
      <c r="F27" s="54">
        <f>SUM(F18:F26)</f>
        <v>1690000</v>
      </c>
      <c r="G27" s="57"/>
      <c r="H27" s="41"/>
      <c r="I27" s="47">
        <f>SUM(I18:I26)</f>
        <v>9000</v>
      </c>
      <c r="J27" s="41"/>
      <c r="K27" s="45">
        <v>6500</v>
      </c>
      <c r="L27" s="41"/>
    </row>
    <row r="29" ht="21">
      <c r="A29" s="7" t="s">
        <v>86</v>
      </c>
    </row>
    <row r="30" spans="1:4" ht="15.75">
      <c r="A30" s="15" t="s">
        <v>40</v>
      </c>
      <c r="C30" s="22">
        <f>E26</f>
        <v>260</v>
      </c>
      <c r="D30" t="s">
        <v>34</v>
      </c>
    </row>
    <row r="31" spans="1:3" ht="15">
      <c r="A31" t="s">
        <v>26</v>
      </c>
      <c r="C31" s="22">
        <f>F27</f>
        <v>1690000</v>
      </c>
    </row>
    <row r="32" ht="15">
      <c r="A32" t="s">
        <v>35</v>
      </c>
    </row>
    <row r="33" spans="1:8" ht="15">
      <c r="A33" s="94" t="s">
        <v>21</v>
      </c>
      <c r="B33" s="94" t="s">
        <v>22</v>
      </c>
      <c r="C33" s="94" t="s">
        <v>4</v>
      </c>
      <c r="D33" s="94" t="s">
        <v>23</v>
      </c>
      <c r="E33" s="88" t="s">
        <v>14</v>
      </c>
      <c r="F33" s="89" t="s">
        <v>14</v>
      </c>
      <c r="G33" s="88" t="s">
        <v>14</v>
      </c>
      <c r="H33" s="88" t="s">
        <v>14</v>
      </c>
    </row>
    <row r="34" spans="1:8" ht="15">
      <c r="A34" s="96">
        <v>1</v>
      </c>
      <c r="B34" s="92">
        <f>D18</f>
        <v>1000</v>
      </c>
      <c r="C34" s="104">
        <f>$E$26</f>
        <v>260</v>
      </c>
      <c r="D34" s="104">
        <f aca="true" t="shared" si="1" ref="D34:D42">B34*C34</f>
        <v>260000</v>
      </c>
      <c r="E34" s="3" t="s">
        <v>14</v>
      </c>
      <c r="F34" s="34" t="s">
        <v>14</v>
      </c>
      <c r="G34" s="4" t="s">
        <v>14</v>
      </c>
      <c r="H34" s="90" t="s">
        <v>14</v>
      </c>
    </row>
    <row r="35" spans="1:8" ht="15">
      <c r="A35" s="96">
        <v>2</v>
      </c>
      <c r="B35" s="105">
        <f>K19</f>
        <v>1000</v>
      </c>
      <c r="C35" s="106">
        <f>$L$24</f>
        <v>200</v>
      </c>
      <c r="D35" s="104">
        <f t="shared" si="1"/>
        <v>200000</v>
      </c>
      <c r="E35" s="3" t="s">
        <v>14</v>
      </c>
      <c r="F35" s="34" t="s">
        <v>14</v>
      </c>
      <c r="G35" s="4" t="s">
        <v>14</v>
      </c>
      <c r="H35" s="90" t="s">
        <v>14</v>
      </c>
    </row>
    <row r="36" spans="1:8" ht="15">
      <c r="A36" s="96">
        <v>3</v>
      </c>
      <c r="B36" s="92">
        <f>D20</f>
        <v>1000</v>
      </c>
      <c r="C36" s="104">
        <f>$E$26</f>
        <v>260</v>
      </c>
      <c r="D36" s="104">
        <f t="shared" si="1"/>
        <v>260000</v>
      </c>
      <c r="E36" s="3" t="s">
        <v>14</v>
      </c>
      <c r="F36" s="34" t="s">
        <v>14</v>
      </c>
      <c r="G36" s="4" t="s">
        <v>14</v>
      </c>
      <c r="H36" s="91" t="s">
        <v>14</v>
      </c>
    </row>
    <row r="37" spans="1:8" ht="15">
      <c r="A37" s="96">
        <v>4</v>
      </c>
      <c r="B37" s="105">
        <f>K21</f>
        <v>1000</v>
      </c>
      <c r="C37" s="106">
        <f>$L$24</f>
        <v>200</v>
      </c>
      <c r="D37" s="104">
        <f t="shared" si="1"/>
        <v>200000</v>
      </c>
      <c r="E37" s="32"/>
      <c r="F37" s="34" t="s">
        <v>14</v>
      </c>
      <c r="G37" s="34" t="s">
        <v>14</v>
      </c>
      <c r="H37" s="35" t="s">
        <v>14</v>
      </c>
    </row>
    <row r="38" spans="1:4" ht="15">
      <c r="A38" s="96">
        <v>5</v>
      </c>
      <c r="B38" s="92">
        <f>D22</f>
        <v>1000</v>
      </c>
      <c r="C38" s="104">
        <f>$E$26</f>
        <v>260</v>
      </c>
      <c r="D38" s="104">
        <f t="shared" si="1"/>
        <v>260000</v>
      </c>
    </row>
    <row r="39" spans="1:5" ht="15">
      <c r="A39" s="96">
        <v>6</v>
      </c>
      <c r="B39" s="92">
        <f>D23</f>
        <v>1000</v>
      </c>
      <c r="C39" s="104">
        <f>$E$26</f>
        <v>260</v>
      </c>
      <c r="D39" s="104">
        <f t="shared" si="1"/>
        <v>260000</v>
      </c>
      <c r="E39" s="19" t="s">
        <v>37</v>
      </c>
    </row>
    <row r="40" spans="1:6" ht="15">
      <c r="A40" s="96">
        <v>7</v>
      </c>
      <c r="B40" s="92">
        <f>D24</f>
        <v>1000</v>
      </c>
      <c r="C40" s="104">
        <f>$E$26</f>
        <v>260</v>
      </c>
      <c r="D40" s="104">
        <f t="shared" si="1"/>
        <v>260000</v>
      </c>
      <c r="F40" s="23">
        <f>F27/D43</f>
        <v>0.8086124401913876</v>
      </c>
    </row>
    <row r="41" spans="1:4" ht="15">
      <c r="A41" s="96">
        <v>8</v>
      </c>
      <c r="B41" s="92">
        <f>D25</f>
        <v>1000</v>
      </c>
      <c r="C41" s="104">
        <f>$E$26</f>
        <v>260</v>
      </c>
      <c r="D41" s="104">
        <f t="shared" si="1"/>
        <v>260000</v>
      </c>
    </row>
    <row r="42" spans="1:4" ht="15">
      <c r="A42" s="96">
        <v>9</v>
      </c>
      <c r="B42" s="92">
        <f>D26</f>
        <v>500</v>
      </c>
      <c r="C42" s="104">
        <f>$E$26</f>
        <v>260</v>
      </c>
      <c r="D42" s="104">
        <f t="shared" si="1"/>
        <v>130000</v>
      </c>
    </row>
    <row r="43" spans="1:4" ht="15">
      <c r="A43" s="97"/>
      <c r="B43" s="99">
        <f>SUM(B34:B42)</f>
        <v>8500</v>
      </c>
      <c r="C43" s="97"/>
      <c r="D43" s="98">
        <f>SUM(D34:D42)</f>
        <v>2090000</v>
      </c>
    </row>
    <row r="44" ht="15">
      <c r="A44" s="5" t="s">
        <v>36</v>
      </c>
    </row>
    <row r="45" spans="1:8" ht="15">
      <c r="A45" s="94" t="s">
        <v>21</v>
      </c>
      <c r="B45" s="94" t="s">
        <v>22</v>
      </c>
      <c r="C45" s="94" t="s">
        <v>4</v>
      </c>
      <c r="D45" s="94" t="s">
        <v>23</v>
      </c>
      <c r="E45" s="94" t="s">
        <v>8</v>
      </c>
      <c r="F45" s="95" t="s">
        <v>10</v>
      </c>
      <c r="G45" s="94" t="s">
        <v>11</v>
      </c>
      <c r="H45" s="94" t="s">
        <v>12</v>
      </c>
    </row>
    <row r="46" spans="1:10" ht="15">
      <c r="A46" s="96">
        <v>1</v>
      </c>
      <c r="B46" s="92">
        <f aca="true" t="shared" si="2" ref="B46:B54">B34*$F$40</f>
        <v>808.6124401913876</v>
      </c>
      <c r="C46" s="104">
        <f aca="true" t="shared" si="3" ref="C46:C54">C34</f>
        <v>260</v>
      </c>
      <c r="D46" s="104">
        <f aca="true" t="shared" si="4" ref="D46:D54">B46*C46</f>
        <v>210239.23444976076</v>
      </c>
      <c r="E46" s="96" t="s">
        <v>5</v>
      </c>
      <c r="F46" s="92">
        <f>K5</f>
        <v>3378.3553645284246</v>
      </c>
      <c r="G46" s="168">
        <f>$D$55/$B$55</f>
        <v>245.88235294117646</v>
      </c>
      <c r="H46" s="93">
        <f>F46*G46</f>
        <v>830677.966101695</v>
      </c>
      <c r="I46" s="109" t="s">
        <v>14</v>
      </c>
      <c r="J46" s="138" t="s">
        <v>14</v>
      </c>
    </row>
    <row r="47" spans="1:9" ht="15">
      <c r="A47" s="96">
        <v>2</v>
      </c>
      <c r="B47" s="92">
        <f t="shared" si="2"/>
        <v>808.6124401913876</v>
      </c>
      <c r="C47" s="106">
        <f t="shared" si="3"/>
        <v>200</v>
      </c>
      <c r="D47" s="104">
        <f t="shared" si="4"/>
        <v>161722.48803827752</v>
      </c>
      <c r="E47" s="96" t="s">
        <v>6</v>
      </c>
      <c r="F47" s="92">
        <f>K6</f>
        <v>2329.9002513989135</v>
      </c>
      <c r="G47" s="168">
        <f>$D$55/$B$55</f>
        <v>245.88235294117646</v>
      </c>
      <c r="H47" s="93">
        <f>F47*G47</f>
        <v>572881.3559322035</v>
      </c>
      <c r="I47" s="109" t="s">
        <v>14</v>
      </c>
    </row>
    <row r="48" spans="1:9" ht="15">
      <c r="A48" s="96">
        <v>3</v>
      </c>
      <c r="B48" s="92">
        <f t="shared" si="2"/>
        <v>808.6124401913876</v>
      </c>
      <c r="C48" s="104">
        <f t="shared" si="3"/>
        <v>260</v>
      </c>
      <c r="D48" s="104">
        <f t="shared" si="4"/>
        <v>210239.23444976076</v>
      </c>
      <c r="E48" s="96" t="s">
        <v>7</v>
      </c>
      <c r="F48" s="92">
        <f>K7</f>
        <v>1164.9501256994567</v>
      </c>
      <c r="G48" s="168">
        <f>$D$55/$B$55</f>
        <v>245.88235294117646</v>
      </c>
      <c r="H48" s="93">
        <f>F48*G48</f>
        <v>286440.67796610174</v>
      </c>
      <c r="I48" s="109" t="s">
        <v>14</v>
      </c>
    </row>
    <row r="49" spans="1:9" ht="15">
      <c r="A49" s="96">
        <v>4</v>
      </c>
      <c r="B49" s="92">
        <f t="shared" si="2"/>
        <v>808.6124401913876</v>
      </c>
      <c r="C49" s="106">
        <f t="shared" si="3"/>
        <v>200</v>
      </c>
      <c r="D49" s="104">
        <f t="shared" si="4"/>
        <v>161722.48803827752</v>
      </c>
      <c r="E49" s="97"/>
      <c r="F49" s="99">
        <f>SUM(F46:F48)</f>
        <v>6873.205741626794</v>
      </c>
      <c r="G49" s="92" t="s">
        <v>14</v>
      </c>
      <c r="H49" s="98">
        <f>SUM(H46:H48)</f>
        <v>1690000.0000000002</v>
      </c>
      <c r="I49" s="109" t="s">
        <v>14</v>
      </c>
    </row>
    <row r="50" spans="1:5" ht="15">
      <c r="A50" s="96">
        <v>5</v>
      </c>
      <c r="B50" s="92">
        <f t="shared" si="2"/>
        <v>808.6124401913876</v>
      </c>
      <c r="C50" s="104">
        <f t="shared" si="3"/>
        <v>260</v>
      </c>
      <c r="D50" s="104">
        <f t="shared" si="4"/>
        <v>210239.23444976076</v>
      </c>
      <c r="E50" s="20" t="s">
        <v>92</v>
      </c>
    </row>
    <row r="51" spans="1:6" ht="15">
      <c r="A51" s="96">
        <v>6</v>
      </c>
      <c r="B51" s="92">
        <f t="shared" si="2"/>
        <v>808.6124401913876</v>
      </c>
      <c r="C51" s="104">
        <f t="shared" si="3"/>
        <v>260</v>
      </c>
      <c r="D51" s="104">
        <f t="shared" si="4"/>
        <v>210239.23444976076</v>
      </c>
      <c r="E51" s="19" t="s">
        <v>14</v>
      </c>
      <c r="F51" s="32"/>
    </row>
    <row r="52" spans="1:4" ht="15">
      <c r="A52" s="96">
        <v>7</v>
      </c>
      <c r="B52" s="92">
        <f t="shared" si="2"/>
        <v>808.6124401913876</v>
      </c>
      <c r="C52" s="104">
        <f t="shared" si="3"/>
        <v>260</v>
      </c>
      <c r="D52" s="104">
        <f t="shared" si="4"/>
        <v>210239.23444976076</v>
      </c>
    </row>
    <row r="53" spans="1:4" ht="15">
      <c r="A53" s="96">
        <v>8</v>
      </c>
      <c r="B53" s="92">
        <f t="shared" si="2"/>
        <v>808.6124401913876</v>
      </c>
      <c r="C53" s="104">
        <f t="shared" si="3"/>
        <v>260</v>
      </c>
      <c r="D53" s="104">
        <f t="shared" si="4"/>
        <v>210239.23444976076</v>
      </c>
    </row>
    <row r="54" spans="1:4" ht="15">
      <c r="A54" s="96">
        <v>9</v>
      </c>
      <c r="B54" s="92">
        <f t="shared" si="2"/>
        <v>404.3062200956938</v>
      </c>
      <c r="C54" s="104">
        <f t="shared" si="3"/>
        <v>260</v>
      </c>
      <c r="D54" s="104">
        <f t="shared" si="4"/>
        <v>105119.61722488038</v>
      </c>
    </row>
    <row r="55" spans="1:4" ht="15">
      <c r="A55" s="97"/>
      <c r="B55" s="99">
        <f>SUM(B46:B54)</f>
        <v>6873.205741626794</v>
      </c>
      <c r="C55" s="97"/>
      <c r="D55" s="98">
        <f>SUM(D46:D54)</f>
        <v>1690000</v>
      </c>
    </row>
  </sheetData>
  <sheetProtection/>
  <printOptions/>
  <pageMargins left="0.5" right="0.7" top="0.5" bottom="0.5" header="0.3" footer="0.3"/>
  <pageSetup fitToHeight="1" fitToWidth="1" horizontalDpi="600" verticalDpi="600" orientation="landscape" scale="65" r:id="rId1"/>
</worksheet>
</file>

<file path=xl/worksheets/sheet9.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A1" sqref="A1"/>
    </sheetView>
  </sheetViews>
  <sheetFormatPr defaultColWidth="9.140625" defaultRowHeight="15"/>
  <cols>
    <col min="1" max="18" width="12.7109375" style="0" customWidth="1"/>
  </cols>
  <sheetData>
    <row r="1" ht="26.25">
      <c r="A1" s="139" t="s">
        <v>78</v>
      </c>
    </row>
    <row r="2" ht="21">
      <c r="A2" s="7" t="s">
        <v>85</v>
      </c>
    </row>
    <row r="3" spans="1:13" ht="15">
      <c r="A3" s="56" t="s">
        <v>15</v>
      </c>
      <c r="B3" s="57"/>
      <c r="C3" s="57"/>
      <c r="D3" s="57"/>
      <c r="E3" s="57"/>
      <c r="F3" s="57"/>
      <c r="G3" s="57"/>
      <c r="H3" s="56" t="s">
        <v>17</v>
      </c>
      <c r="I3" s="57"/>
      <c r="J3" s="57"/>
      <c r="K3" s="58" t="s">
        <v>14</v>
      </c>
      <c r="L3" s="57"/>
      <c r="M3" s="57"/>
    </row>
    <row r="4" spans="1:13" ht="15">
      <c r="A4" s="36" t="s">
        <v>21</v>
      </c>
      <c r="B4" s="36" t="s">
        <v>1</v>
      </c>
      <c r="C4" s="36" t="s">
        <v>2</v>
      </c>
      <c r="D4" s="36" t="s">
        <v>13</v>
      </c>
      <c r="E4" s="36" t="s">
        <v>16</v>
      </c>
      <c r="F4" s="59"/>
      <c r="G4" s="59"/>
      <c r="H4" s="36" t="s">
        <v>8</v>
      </c>
      <c r="I4" s="43" t="s">
        <v>9</v>
      </c>
      <c r="J4" s="44" t="s">
        <v>10</v>
      </c>
      <c r="K4" s="100" t="s">
        <v>14</v>
      </c>
      <c r="L4" s="57"/>
      <c r="M4" s="57"/>
    </row>
    <row r="5" spans="1:13" ht="15">
      <c r="A5" s="37">
        <v>1</v>
      </c>
      <c r="B5" s="38">
        <v>1000</v>
      </c>
      <c r="C5" s="39">
        <v>20</v>
      </c>
      <c r="D5" s="39"/>
      <c r="E5" s="39"/>
      <c r="F5" s="2"/>
      <c r="G5" s="2"/>
      <c r="H5" s="37" t="s">
        <v>5</v>
      </c>
      <c r="I5" s="45">
        <v>2900</v>
      </c>
      <c r="J5" s="46">
        <f>$I$9*I5/$I$8</f>
        <v>3194.915254237288</v>
      </c>
      <c r="K5" s="101" t="s">
        <v>14</v>
      </c>
      <c r="L5" s="57"/>
      <c r="M5" s="57"/>
    </row>
    <row r="6" spans="1:13" ht="15">
      <c r="A6" s="37">
        <v>2</v>
      </c>
      <c r="B6" s="38">
        <v>1000</v>
      </c>
      <c r="C6" s="39">
        <v>50</v>
      </c>
      <c r="D6" s="39">
        <v>250</v>
      </c>
      <c r="E6" s="39">
        <f>C6+D6</f>
        <v>300</v>
      </c>
      <c r="F6" s="2"/>
      <c r="G6" s="2"/>
      <c r="H6" s="37" t="s">
        <v>6</v>
      </c>
      <c r="I6" s="45">
        <v>2000</v>
      </c>
      <c r="J6" s="46">
        <f>$I$9*I6/$I$8</f>
        <v>2203.3898305084745</v>
      </c>
      <c r="K6" s="101" t="s">
        <v>14</v>
      </c>
      <c r="L6" s="57"/>
      <c r="M6" s="57"/>
    </row>
    <row r="7" spans="1:13" ht="15">
      <c r="A7" s="37">
        <v>3</v>
      </c>
      <c r="B7" s="38">
        <v>1000</v>
      </c>
      <c r="C7" s="39">
        <v>80</v>
      </c>
      <c r="D7" s="39"/>
      <c r="E7" s="39"/>
      <c r="F7" s="2"/>
      <c r="G7" s="2"/>
      <c r="H7" s="37" t="s">
        <v>7</v>
      </c>
      <c r="I7" s="45">
        <v>1000</v>
      </c>
      <c r="J7" s="46">
        <f>$I$9*I7/$I$8</f>
        <v>1101.6949152542372</v>
      </c>
      <c r="K7" s="101" t="s">
        <v>14</v>
      </c>
      <c r="L7" s="57"/>
      <c r="M7" s="57"/>
    </row>
    <row r="8" spans="1:13" ht="15">
      <c r="A8" s="37">
        <v>4</v>
      </c>
      <c r="B8" s="38">
        <v>1000</v>
      </c>
      <c r="C8" s="39">
        <v>110</v>
      </c>
      <c r="D8" s="39">
        <v>190</v>
      </c>
      <c r="E8" s="39">
        <f>C8+D8</f>
        <v>300</v>
      </c>
      <c r="F8" s="2"/>
      <c r="G8" s="2"/>
      <c r="H8" s="37" t="s">
        <v>18</v>
      </c>
      <c r="I8" s="47">
        <f>SUM(I5:I7)</f>
        <v>5900</v>
      </c>
      <c r="J8" s="47">
        <f>SUM(J5:J7)</f>
        <v>6500</v>
      </c>
      <c r="K8" s="102" t="s">
        <v>14</v>
      </c>
      <c r="L8" s="60" t="s">
        <v>14</v>
      </c>
      <c r="M8" s="57"/>
    </row>
    <row r="9" spans="1:13" ht="15">
      <c r="A9" s="37">
        <v>5</v>
      </c>
      <c r="B9" s="38">
        <v>1000</v>
      </c>
      <c r="C9" s="39">
        <v>140</v>
      </c>
      <c r="D9" s="39"/>
      <c r="E9" s="39"/>
      <c r="F9" s="2"/>
      <c r="G9" s="2"/>
      <c r="H9" s="48" t="s">
        <v>19</v>
      </c>
      <c r="I9" s="49">
        <v>6500</v>
      </c>
      <c r="J9" s="41"/>
      <c r="K9" s="57"/>
      <c r="L9" s="57"/>
      <c r="M9" s="57"/>
    </row>
    <row r="10" spans="1:13" ht="15">
      <c r="A10" s="37">
        <v>6</v>
      </c>
      <c r="B10" s="38">
        <v>1000</v>
      </c>
      <c r="C10" s="39">
        <v>170</v>
      </c>
      <c r="D10" s="39"/>
      <c r="E10" s="39"/>
      <c r="F10" s="2"/>
      <c r="G10" s="2"/>
      <c r="H10" s="21" t="s">
        <v>13</v>
      </c>
      <c r="I10" s="57"/>
      <c r="J10" s="57"/>
      <c r="K10" s="57"/>
      <c r="L10" s="57"/>
      <c r="M10" s="57"/>
    </row>
    <row r="11" spans="1:13" ht="15">
      <c r="A11" s="37">
        <v>7</v>
      </c>
      <c r="B11" s="38">
        <v>1000</v>
      </c>
      <c r="C11" s="39">
        <v>200</v>
      </c>
      <c r="D11" s="39"/>
      <c r="E11" s="39"/>
      <c r="F11" s="2"/>
      <c r="G11" s="2"/>
      <c r="H11" s="36" t="s">
        <v>0</v>
      </c>
      <c r="I11" s="36" t="s">
        <v>1</v>
      </c>
      <c r="J11" s="36" t="s">
        <v>13</v>
      </c>
      <c r="K11" s="36" t="s">
        <v>50</v>
      </c>
      <c r="L11" s="61" t="s">
        <v>14</v>
      </c>
      <c r="M11" s="57"/>
    </row>
    <row r="12" spans="1:13" ht="15">
      <c r="A12" s="37">
        <v>8</v>
      </c>
      <c r="B12" s="38">
        <v>1000</v>
      </c>
      <c r="C12" s="39">
        <v>230</v>
      </c>
      <c r="D12" s="39"/>
      <c r="E12" s="39"/>
      <c r="F12" s="2"/>
      <c r="G12" s="2"/>
      <c r="H12" s="37">
        <v>2</v>
      </c>
      <c r="I12" s="38">
        <v>1000</v>
      </c>
      <c r="J12" s="39">
        <v>250</v>
      </c>
      <c r="K12" s="40">
        <f>I12*J12</f>
        <v>250000</v>
      </c>
      <c r="L12" s="57"/>
      <c r="M12" s="57"/>
    </row>
    <row r="13" spans="1:13" ht="15">
      <c r="A13" s="37">
        <v>9</v>
      </c>
      <c r="B13" s="38">
        <v>1000</v>
      </c>
      <c r="C13" s="39">
        <v>260</v>
      </c>
      <c r="D13" s="39"/>
      <c r="E13" s="39"/>
      <c r="F13" s="2"/>
      <c r="G13" s="2"/>
      <c r="H13" s="37">
        <v>4</v>
      </c>
      <c r="I13" s="38">
        <v>1000</v>
      </c>
      <c r="J13" s="39">
        <v>190</v>
      </c>
      <c r="K13" s="40">
        <f>I13*J13</f>
        <v>190000</v>
      </c>
      <c r="L13" s="57"/>
      <c r="M13" s="57"/>
    </row>
    <row r="14" spans="1:13" ht="15">
      <c r="A14" s="41"/>
      <c r="B14" s="50">
        <f>SUM(B5:B13)</f>
        <v>9000</v>
      </c>
      <c r="C14" s="41"/>
      <c r="D14" s="41"/>
      <c r="E14" s="41"/>
      <c r="F14" s="2"/>
      <c r="G14" s="2"/>
      <c r="H14" s="37" t="s">
        <v>18</v>
      </c>
      <c r="I14" s="41"/>
      <c r="J14" s="41"/>
      <c r="K14" s="42">
        <f>SUM(K12:K13)</f>
        <v>440000</v>
      </c>
      <c r="L14" s="57"/>
      <c r="M14" s="57"/>
    </row>
    <row r="15" spans="1:13" ht="15">
      <c r="A15" s="57"/>
      <c r="B15" s="57"/>
      <c r="C15" s="57"/>
      <c r="D15" s="57"/>
      <c r="E15" s="57"/>
      <c r="F15" s="57"/>
      <c r="G15" s="57"/>
      <c r="H15" s="57"/>
      <c r="I15" s="57"/>
      <c r="J15" s="57"/>
      <c r="K15" s="57"/>
      <c r="L15" s="57"/>
      <c r="M15" s="57"/>
    </row>
    <row r="16" spans="1:7" ht="15.75">
      <c r="A16" s="62" t="s">
        <v>77</v>
      </c>
      <c r="B16" s="57"/>
      <c r="C16" s="57"/>
      <c r="D16" s="57"/>
      <c r="E16" s="57"/>
      <c r="F16" s="57"/>
      <c r="G16" s="57"/>
    </row>
    <row r="17" spans="1:7" ht="15">
      <c r="A17" s="36" t="s">
        <v>21</v>
      </c>
      <c r="B17" s="36" t="s">
        <v>1</v>
      </c>
      <c r="C17" s="36" t="s">
        <v>2</v>
      </c>
      <c r="D17" s="36" t="s">
        <v>3</v>
      </c>
      <c r="E17" s="36" t="s">
        <v>4</v>
      </c>
      <c r="F17" s="36" t="s">
        <v>20</v>
      </c>
      <c r="G17" s="57"/>
    </row>
    <row r="18" spans="1:7" ht="15">
      <c r="A18" s="37">
        <v>1</v>
      </c>
      <c r="B18" s="38">
        <v>1000</v>
      </c>
      <c r="C18" s="39">
        <v>20</v>
      </c>
      <c r="D18" s="38">
        <v>1000</v>
      </c>
      <c r="E18" s="41" t="s">
        <v>14</v>
      </c>
      <c r="F18" s="40">
        <f>D18*$E$24</f>
        <v>200000</v>
      </c>
      <c r="G18" s="57"/>
    </row>
    <row r="19" spans="1:7" ht="15">
      <c r="A19" s="37">
        <v>2</v>
      </c>
      <c r="B19" s="38">
        <v>1000</v>
      </c>
      <c r="C19" s="39">
        <v>50</v>
      </c>
      <c r="D19" s="38">
        <v>1000</v>
      </c>
      <c r="E19" s="41" t="s">
        <v>14</v>
      </c>
      <c r="F19" s="40">
        <f aca="true" t="shared" si="0" ref="F19:F26">D19*$E$24</f>
        <v>200000</v>
      </c>
      <c r="G19" s="57"/>
    </row>
    <row r="20" spans="1:7" ht="15">
      <c r="A20" s="37">
        <v>3</v>
      </c>
      <c r="B20" s="38">
        <v>1000</v>
      </c>
      <c r="C20" s="39">
        <v>80</v>
      </c>
      <c r="D20" s="38">
        <v>1000</v>
      </c>
      <c r="E20" s="41" t="s">
        <v>14</v>
      </c>
      <c r="F20" s="40">
        <f t="shared" si="0"/>
        <v>200000</v>
      </c>
      <c r="G20" s="57"/>
    </row>
    <row r="21" spans="1:7" ht="15">
      <c r="A21" s="37">
        <v>4</v>
      </c>
      <c r="B21" s="38">
        <v>1000</v>
      </c>
      <c r="C21" s="39">
        <v>110</v>
      </c>
      <c r="D21" s="38">
        <v>1000</v>
      </c>
      <c r="E21" s="41" t="s">
        <v>14</v>
      </c>
      <c r="F21" s="40">
        <f t="shared" si="0"/>
        <v>200000</v>
      </c>
      <c r="G21" s="57"/>
    </row>
    <row r="22" spans="1:7" ht="15">
      <c r="A22" s="37">
        <v>5</v>
      </c>
      <c r="B22" s="38">
        <v>1000</v>
      </c>
      <c r="C22" s="39">
        <v>140</v>
      </c>
      <c r="D22" s="38">
        <v>1000</v>
      </c>
      <c r="E22" s="41" t="s">
        <v>14</v>
      </c>
      <c r="F22" s="40">
        <f t="shared" si="0"/>
        <v>200000</v>
      </c>
      <c r="G22" s="57"/>
    </row>
    <row r="23" spans="1:7" ht="15">
      <c r="A23" s="37">
        <v>6</v>
      </c>
      <c r="B23" s="38">
        <v>1000</v>
      </c>
      <c r="C23" s="39">
        <v>170</v>
      </c>
      <c r="D23" s="38">
        <v>1000</v>
      </c>
      <c r="E23" s="41" t="s">
        <v>14</v>
      </c>
      <c r="F23" s="40">
        <f t="shared" si="0"/>
        <v>200000</v>
      </c>
      <c r="G23" s="57"/>
    </row>
    <row r="24" spans="1:7" ht="15">
      <c r="A24" s="37">
        <v>7</v>
      </c>
      <c r="B24" s="38">
        <v>1000</v>
      </c>
      <c r="C24" s="39">
        <v>200</v>
      </c>
      <c r="D24" s="38">
        <v>500</v>
      </c>
      <c r="E24" s="54">
        <v>200</v>
      </c>
      <c r="F24" s="40">
        <f t="shared" si="0"/>
        <v>100000</v>
      </c>
      <c r="G24" s="57"/>
    </row>
    <row r="25" spans="1:7" ht="15">
      <c r="A25" s="37">
        <v>8</v>
      </c>
      <c r="B25" s="38">
        <v>1000</v>
      </c>
      <c r="C25" s="39">
        <v>230</v>
      </c>
      <c r="D25" s="38">
        <v>0</v>
      </c>
      <c r="E25" s="41"/>
      <c r="F25" s="40">
        <f t="shared" si="0"/>
        <v>0</v>
      </c>
      <c r="G25" s="57"/>
    </row>
    <row r="26" spans="1:7" ht="15">
      <c r="A26" s="37">
        <v>9</v>
      </c>
      <c r="B26" s="38">
        <v>1000</v>
      </c>
      <c r="C26" s="39">
        <v>260</v>
      </c>
      <c r="D26" s="38">
        <v>0</v>
      </c>
      <c r="E26" s="41"/>
      <c r="F26" s="40">
        <f t="shared" si="0"/>
        <v>0</v>
      </c>
      <c r="G26" s="57"/>
    </row>
    <row r="27" spans="1:7" ht="15">
      <c r="A27" s="41"/>
      <c r="B27" s="47">
        <f>SUM(B18:B26)</f>
        <v>9000</v>
      </c>
      <c r="C27" s="41"/>
      <c r="D27" s="49">
        <f>SUM(D18:D26)</f>
        <v>6500</v>
      </c>
      <c r="E27" s="55"/>
      <c r="F27" s="54">
        <f>SUM(F18:F26)</f>
        <v>1300000</v>
      </c>
      <c r="G27" s="57"/>
    </row>
    <row r="29" ht="15.75">
      <c r="A29" s="74" t="s">
        <v>51</v>
      </c>
    </row>
    <row r="30" ht="15">
      <c r="A30" s="78" t="s">
        <v>52</v>
      </c>
    </row>
    <row r="31" spans="1:7" ht="15">
      <c r="A31" s="63" t="s">
        <v>21</v>
      </c>
      <c r="B31" s="63" t="s">
        <v>1</v>
      </c>
      <c r="C31" s="63" t="s">
        <v>2</v>
      </c>
      <c r="D31" s="63" t="s">
        <v>3</v>
      </c>
      <c r="E31" s="63" t="s">
        <v>4</v>
      </c>
      <c r="F31" s="108" t="s">
        <v>14</v>
      </c>
      <c r="G31" s="32"/>
    </row>
    <row r="32" spans="1:5" ht="15">
      <c r="A32" s="64">
        <v>1</v>
      </c>
      <c r="B32" s="65">
        <f>1000*9000/7000</f>
        <v>1285.7142857142858</v>
      </c>
      <c r="C32" s="66">
        <v>20</v>
      </c>
      <c r="D32" s="65">
        <f aca="true" t="shared" si="1" ref="D32:D38">B32</f>
        <v>1285.7142857142858</v>
      </c>
      <c r="E32" s="67"/>
    </row>
    <row r="33" spans="1:5" ht="15">
      <c r="A33" s="64">
        <v>2</v>
      </c>
      <c r="B33" s="75">
        <v>0</v>
      </c>
      <c r="C33" s="66">
        <v>50</v>
      </c>
      <c r="D33" s="65">
        <f t="shared" si="1"/>
        <v>0</v>
      </c>
      <c r="E33" s="67"/>
    </row>
    <row r="34" spans="1:5" ht="15">
      <c r="A34" s="64">
        <v>3</v>
      </c>
      <c r="B34" s="65">
        <f>1000*9000/7000</f>
        <v>1285.7142857142858</v>
      </c>
      <c r="C34" s="66">
        <v>80</v>
      </c>
      <c r="D34" s="65">
        <f t="shared" si="1"/>
        <v>1285.7142857142858</v>
      </c>
      <c r="E34" s="67"/>
    </row>
    <row r="35" spans="1:5" ht="15">
      <c r="A35" s="64">
        <v>4</v>
      </c>
      <c r="B35" s="75">
        <v>0</v>
      </c>
      <c r="C35" s="66">
        <v>110</v>
      </c>
      <c r="D35" s="65">
        <f t="shared" si="1"/>
        <v>0</v>
      </c>
      <c r="E35" s="67"/>
    </row>
    <row r="36" spans="1:5" ht="15">
      <c r="A36" s="64">
        <v>5</v>
      </c>
      <c r="B36" s="65">
        <f>1000*9000/7000</f>
        <v>1285.7142857142858</v>
      </c>
      <c r="C36" s="66">
        <v>140</v>
      </c>
      <c r="D36" s="65">
        <f t="shared" si="1"/>
        <v>1285.7142857142858</v>
      </c>
      <c r="E36" s="67"/>
    </row>
    <row r="37" spans="1:5" ht="15">
      <c r="A37" s="64">
        <v>6</v>
      </c>
      <c r="B37" s="65">
        <f>1000*9000/7000</f>
        <v>1285.7142857142858</v>
      </c>
      <c r="C37" s="66">
        <v>170</v>
      </c>
      <c r="D37" s="65">
        <f t="shared" si="1"/>
        <v>1285.7142857142858</v>
      </c>
      <c r="E37" s="67"/>
    </row>
    <row r="38" spans="1:5" ht="15">
      <c r="A38" s="64">
        <v>7</v>
      </c>
      <c r="B38" s="65">
        <f>1000*9000/7000</f>
        <v>1285.7142857142858</v>
      </c>
      <c r="C38" s="66">
        <v>200</v>
      </c>
      <c r="D38" s="65">
        <f t="shared" si="1"/>
        <v>1285.7142857142858</v>
      </c>
      <c r="E38" s="76" t="s">
        <v>14</v>
      </c>
    </row>
    <row r="39" spans="1:5" ht="15">
      <c r="A39" s="64">
        <v>8</v>
      </c>
      <c r="B39" s="65">
        <f>1000*9000/7000</f>
        <v>1285.7142857142858</v>
      </c>
      <c r="C39" s="66">
        <v>230</v>
      </c>
      <c r="D39" s="65">
        <f>6500-D32-D33-D34-D35-D36-D37-D38</f>
        <v>71.42857142857065</v>
      </c>
      <c r="E39" s="72">
        <f>C39</f>
        <v>230</v>
      </c>
    </row>
    <row r="40" spans="1:5" ht="15">
      <c r="A40" s="64">
        <v>9</v>
      </c>
      <c r="B40" s="65">
        <f>1000*9000/7000</f>
        <v>1285.7142857142858</v>
      </c>
      <c r="C40" s="66">
        <v>260</v>
      </c>
      <c r="D40" s="65">
        <v>0</v>
      </c>
      <c r="E40" s="76" t="s">
        <v>14</v>
      </c>
    </row>
    <row r="41" spans="1:5" ht="15">
      <c r="A41" s="67"/>
      <c r="B41" s="77">
        <f>SUM(B32:B40)</f>
        <v>9000.000000000002</v>
      </c>
      <c r="C41" s="67"/>
      <c r="D41" s="71">
        <f>SUM(D32:D40)</f>
        <v>6500</v>
      </c>
      <c r="E41" s="67"/>
    </row>
    <row r="42" ht="21">
      <c r="A42" s="7" t="s">
        <v>86</v>
      </c>
    </row>
    <row r="43" spans="1:8" ht="15">
      <c r="A43" s="63" t="s">
        <v>21</v>
      </c>
      <c r="B43" s="63" t="s">
        <v>22</v>
      </c>
      <c r="C43" s="63" t="s">
        <v>4</v>
      </c>
      <c r="D43" s="63" t="s">
        <v>23</v>
      </c>
      <c r="E43" s="63" t="s">
        <v>8</v>
      </c>
      <c r="F43" s="73" t="s">
        <v>10</v>
      </c>
      <c r="G43" s="63" t="s">
        <v>11</v>
      </c>
      <c r="H43" s="63" t="s">
        <v>12</v>
      </c>
    </row>
    <row r="44" spans="1:8" ht="15">
      <c r="A44" s="64">
        <v>1</v>
      </c>
      <c r="B44" s="68">
        <f aca="true" t="shared" si="2" ref="B44:B52">D18</f>
        <v>1000</v>
      </c>
      <c r="C44" s="69">
        <f aca="true" t="shared" si="3" ref="C44:C52">$E$39</f>
        <v>230</v>
      </c>
      <c r="D44" s="69">
        <f>B44*C44</f>
        <v>230000</v>
      </c>
      <c r="E44" s="64" t="s">
        <v>5</v>
      </c>
      <c r="F44" s="68">
        <f>$J$5</f>
        <v>3194.915254237288</v>
      </c>
      <c r="G44" s="69">
        <f>$E$39</f>
        <v>230</v>
      </c>
      <c r="H44" s="69">
        <f>F44*G44</f>
        <v>734830.5084745763</v>
      </c>
    </row>
    <row r="45" spans="1:8" ht="15">
      <c r="A45" s="64">
        <v>2</v>
      </c>
      <c r="B45" s="68">
        <f t="shared" si="2"/>
        <v>1000</v>
      </c>
      <c r="C45" s="69">
        <f t="shared" si="3"/>
        <v>230</v>
      </c>
      <c r="D45" s="69">
        <f aca="true" t="shared" si="4" ref="D45:D52">B45*C45</f>
        <v>230000</v>
      </c>
      <c r="E45" s="64" t="s">
        <v>6</v>
      </c>
      <c r="F45" s="68">
        <f>$J$6</f>
        <v>2203.3898305084745</v>
      </c>
      <c r="G45" s="69">
        <f>$E$39</f>
        <v>230</v>
      </c>
      <c r="H45" s="69">
        <f>F45*G45</f>
        <v>506779.6610169491</v>
      </c>
    </row>
    <row r="46" spans="1:8" ht="15">
      <c r="A46" s="64">
        <v>3</v>
      </c>
      <c r="B46" s="68">
        <f t="shared" si="2"/>
        <v>1000</v>
      </c>
      <c r="C46" s="69">
        <f t="shared" si="3"/>
        <v>230</v>
      </c>
      <c r="D46" s="69">
        <f t="shared" si="4"/>
        <v>230000</v>
      </c>
      <c r="E46" s="64" t="s">
        <v>7</v>
      </c>
      <c r="F46" s="68">
        <f>$J$7</f>
        <v>1101.6949152542372</v>
      </c>
      <c r="G46" s="69">
        <f>$E$39</f>
        <v>230</v>
      </c>
      <c r="H46" s="76">
        <f>F46*G46</f>
        <v>253389.83050847455</v>
      </c>
    </row>
    <row r="47" spans="1:8" ht="15">
      <c r="A47" s="64">
        <v>4</v>
      </c>
      <c r="B47" s="68">
        <f t="shared" si="2"/>
        <v>1000</v>
      </c>
      <c r="C47" s="69">
        <f t="shared" si="3"/>
        <v>230</v>
      </c>
      <c r="D47" s="69">
        <f t="shared" si="4"/>
        <v>230000</v>
      </c>
      <c r="E47" s="67"/>
      <c r="F47" s="68">
        <f>SUM(F44:F46)</f>
        <v>6500</v>
      </c>
      <c r="G47" s="68" t="s">
        <v>14</v>
      </c>
      <c r="H47" s="72">
        <f>SUM(H44:H46)</f>
        <v>1494999.9999999998</v>
      </c>
    </row>
    <row r="48" spans="1:8" ht="15">
      <c r="A48" s="64">
        <v>5</v>
      </c>
      <c r="B48" s="68">
        <f t="shared" si="2"/>
        <v>1000</v>
      </c>
      <c r="C48" s="69">
        <f t="shared" si="3"/>
        <v>230</v>
      </c>
      <c r="D48" s="69">
        <f t="shared" si="4"/>
        <v>230000</v>
      </c>
      <c r="E48" s="20" t="s">
        <v>38</v>
      </c>
      <c r="F48" s="57"/>
      <c r="G48" s="57"/>
      <c r="H48" s="57"/>
    </row>
    <row r="49" spans="1:8" ht="15">
      <c r="A49" s="64">
        <v>6</v>
      </c>
      <c r="B49" s="68">
        <f t="shared" si="2"/>
        <v>1000</v>
      </c>
      <c r="C49" s="69">
        <f t="shared" si="3"/>
        <v>230</v>
      </c>
      <c r="D49" s="69">
        <f t="shared" si="4"/>
        <v>230000</v>
      </c>
      <c r="E49" s="20" t="s">
        <v>39</v>
      </c>
      <c r="F49" s="57"/>
      <c r="G49" s="57"/>
      <c r="H49" s="57"/>
    </row>
    <row r="50" spans="1:8" ht="15">
      <c r="A50" s="64">
        <v>7</v>
      </c>
      <c r="B50" s="68">
        <f t="shared" si="2"/>
        <v>500</v>
      </c>
      <c r="C50" s="69">
        <f t="shared" si="3"/>
        <v>230</v>
      </c>
      <c r="D50" s="69">
        <f t="shared" si="4"/>
        <v>115000</v>
      </c>
      <c r="E50" s="57"/>
      <c r="F50" s="57"/>
      <c r="G50" s="57"/>
      <c r="H50" s="57"/>
    </row>
    <row r="51" spans="1:8" ht="15">
      <c r="A51" s="64">
        <v>8</v>
      </c>
      <c r="B51" s="68">
        <f t="shared" si="2"/>
        <v>0</v>
      </c>
      <c r="C51" s="69">
        <f t="shared" si="3"/>
        <v>230</v>
      </c>
      <c r="D51" s="69">
        <f t="shared" si="4"/>
        <v>0</v>
      </c>
      <c r="E51" s="57"/>
      <c r="F51" s="57"/>
      <c r="G51" s="57"/>
      <c r="H51" s="57"/>
    </row>
    <row r="52" spans="1:8" ht="15">
      <c r="A52" s="64">
        <v>9</v>
      </c>
      <c r="B52" s="68">
        <f t="shared" si="2"/>
        <v>0</v>
      </c>
      <c r="C52" s="69">
        <f t="shared" si="3"/>
        <v>230</v>
      </c>
      <c r="D52" s="69">
        <f t="shared" si="4"/>
        <v>0</v>
      </c>
      <c r="E52" s="57"/>
      <c r="F52" s="57"/>
      <c r="G52" s="57"/>
      <c r="H52" s="57"/>
    </row>
    <row r="53" spans="1:8" ht="15">
      <c r="A53" s="67"/>
      <c r="B53" s="71">
        <f>SUM(B44:B52)</f>
        <v>6500</v>
      </c>
      <c r="C53" s="67"/>
      <c r="D53" s="72">
        <f>SUM(D44:D52)</f>
        <v>1495000</v>
      </c>
      <c r="E53" s="57"/>
      <c r="F53" s="57"/>
      <c r="G53" s="57"/>
      <c r="H53" s="57"/>
    </row>
  </sheetData>
  <sheetProtection/>
  <printOptions/>
  <pageMargins left="0.5" right="0.7" top="0.5" bottom="0.5" header="0.3" footer="0.3"/>
  <pageSetup fitToHeight="1" fitToWidth="1" horizontalDpi="600" verticalDpi="600" orientation="landscape"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 Interconnection,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Jeffrey Bastian</dc:creator>
  <cp:keywords/>
  <dc:description/>
  <cp:lastModifiedBy>egana</cp:lastModifiedBy>
  <cp:lastPrinted>2017-08-22T14:42:40Z</cp:lastPrinted>
  <dcterms:created xsi:type="dcterms:W3CDTF">2017-05-04T01:14:33Z</dcterms:created>
  <dcterms:modified xsi:type="dcterms:W3CDTF">2017-08-29T15:29:31Z</dcterms:modified>
  <cp:category/>
  <cp:version/>
  <cp:contentType/>
  <cp:contentStatus/>
</cp:coreProperties>
</file>