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C:\Users\caoj\Desktop\VOM_local\"/>
    </mc:Choice>
  </mc:AlternateContent>
  <workbookProtection workbookAlgorithmName="SHA-512" workbookHashValue="D3hMF7SoaVBXD/VyUFAU06e7AJMX529asyO/UlnlhuIdss0j0nf5TyYeafm8eb0yQAdQv3X4M6puujOWBWgrDA==" workbookSaltValue="h9yXkfJHKLIzQMBm1lM0Xw==" workbookSpinCount="100000" lockStructure="1"/>
  <bookViews>
    <workbookView xWindow="0" yWindow="0" windowWidth="25200" windowHeight="11250"/>
  </bookViews>
  <sheets>
    <sheet name="Major MA Instructions" sheetId="10" r:id="rId1"/>
    <sheet name="Major Maintenance Adder" sheetId="3" r:id="rId2"/>
    <sheet name="Minor MA Instructions" sheetId="11" r:id="rId3"/>
    <sheet name="Minor Maintenance Adder" sheetId="9" r:id="rId4"/>
    <sheet name="Operating Costs Instructions" sheetId="8" r:id="rId5"/>
    <sheet name="Operating Costs" sheetId="4" r:id="rId6"/>
    <sheet name="Expense and Cost Type List" sheetId="6" r:id="rId7"/>
  </sheets>
  <definedNames>
    <definedName name="_AMO_UniqueIdentifier" hidden="1">"'afcf9cca-5344-450c-b1a9-18f2ffc459ea'"</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BoxOutput" localSheetId="1">'Major Maintenance Adder'!$M$79</definedName>
    <definedName name="ListBoxOutput" localSheetId="5">'Operating Costs'!#REF!</definedName>
    <definedName name="ListBoxOutput">#REF!</definedName>
  </definedNames>
  <calcPr calcId="162913"/>
</workbook>
</file>

<file path=xl/calcChain.xml><?xml version="1.0" encoding="utf-8"?>
<calcChain xmlns="http://schemas.openxmlformats.org/spreadsheetml/2006/main">
  <c r="G84" i="3" l="1"/>
  <c r="F84" i="3"/>
  <c r="E84" i="3"/>
  <c r="A93" i="9" l="1"/>
  <c r="D86" i="9"/>
  <c r="C92" i="9" s="1"/>
  <c r="F85" i="9"/>
  <c r="E85" i="9"/>
  <c r="L84" i="9"/>
  <c r="H84" i="9"/>
  <c r="G83" i="9"/>
  <c r="F83" i="9"/>
  <c r="E83" i="9"/>
  <c r="E82" i="9"/>
  <c r="L81" i="9"/>
  <c r="K81" i="9"/>
  <c r="J81" i="9"/>
  <c r="G81" i="9"/>
  <c r="L80" i="9"/>
  <c r="K80" i="9"/>
  <c r="J80" i="9"/>
  <c r="G80" i="9"/>
  <c r="L79" i="9"/>
  <c r="K79" i="9"/>
  <c r="J79" i="9"/>
  <c r="G79" i="9"/>
  <c r="L78" i="9"/>
  <c r="K78" i="9"/>
  <c r="J78" i="9"/>
  <c r="G78" i="9"/>
  <c r="L77" i="9"/>
  <c r="K77" i="9"/>
  <c r="J77" i="9"/>
  <c r="G77" i="9"/>
  <c r="L76" i="9"/>
  <c r="K76" i="9"/>
  <c r="J76" i="9"/>
  <c r="G76" i="9"/>
  <c r="L75" i="9"/>
  <c r="K75" i="9"/>
  <c r="J75" i="9"/>
  <c r="G75" i="9"/>
  <c r="L74" i="9"/>
  <c r="K74" i="9"/>
  <c r="J74" i="9"/>
  <c r="G74" i="9"/>
  <c r="L73" i="9"/>
  <c r="K73" i="9"/>
  <c r="J73" i="9"/>
  <c r="G73" i="9"/>
  <c r="L72" i="9"/>
  <c r="K72" i="9"/>
  <c r="J72" i="9"/>
  <c r="G72" i="9"/>
  <c r="L71" i="9"/>
  <c r="J71" i="9"/>
  <c r="K71" i="9" s="1"/>
  <c r="G71" i="9"/>
  <c r="L70" i="9"/>
  <c r="J70" i="9"/>
  <c r="K70" i="9" s="1"/>
  <c r="G70" i="9"/>
  <c r="L69" i="9"/>
  <c r="K69" i="9"/>
  <c r="J69" i="9"/>
  <c r="G69" i="9"/>
  <c r="L68" i="9"/>
  <c r="J68" i="9"/>
  <c r="K68" i="9" s="1"/>
  <c r="G68" i="9"/>
  <c r="L67" i="9"/>
  <c r="J67" i="9"/>
  <c r="K67" i="9" s="1"/>
  <c r="G67" i="9"/>
  <c r="L66" i="9"/>
  <c r="J66" i="9"/>
  <c r="K66" i="9" s="1"/>
  <c r="G66" i="9"/>
  <c r="L65" i="9"/>
  <c r="K65" i="9"/>
  <c r="J65" i="9"/>
  <c r="G65" i="9"/>
  <c r="L64" i="9"/>
  <c r="J64" i="9"/>
  <c r="K64" i="9" s="1"/>
  <c r="G64" i="9"/>
  <c r="L63" i="9"/>
  <c r="J63" i="9"/>
  <c r="K63" i="9" s="1"/>
  <c r="G63" i="9"/>
  <c r="L62" i="9"/>
  <c r="J62" i="9"/>
  <c r="G62" i="9"/>
  <c r="C61" i="9"/>
  <c r="B85" i="9" s="1"/>
  <c r="C51" i="9"/>
  <c r="B62" i="9" s="1"/>
  <c r="K62" i="9" s="1"/>
  <c r="A20" i="9"/>
  <c r="A19" i="9"/>
  <c r="C85" i="9" l="1"/>
  <c r="C93" i="9"/>
  <c r="C84" i="9"/>
  <c r="E83" i="3"/>
  <c r="G83" i="3"/>
  <c r="H84" i="3"/>
  <c r="H61" i="4"/>
  <c r="H60" i="4"/>
  <c r="B13" i="4"/>
  <c r="G81" i="3"/>
  <c r="G62" i="3"/>
  <c r="G63" i="3"/>
  <c r="G64" i="3"/>
  <c r="G65" i="3"/>
  <c r="G66" i="3"/>
  <c r="G67" i="3"/>
  <c r="G68" i="3"/>
  <c r="G69" i="3"/>
  <c r="G70" i="3"/>
  <c r="G71" i="3"/>
  <c r="G72" i="3"/>
  <c r="G73" i="3"/>
  <c r="G74" i="3"/>
  <c r="G75" i="3"/>
  <c r="G76" i="3"/>
  <c r="G77" i="3"/>
  <c r="G78" i="3"/>
  <c r="G79" i="3"/>
  <c r="G80" i="3"/>
  <c r="G84" i="9" l="1"/>
  <c r="F84" i="9"/>
  <c r="E84" i="9"/>
  <c r="C86" i="9"/>
  <c r="B92" i="9" s="1"/>
  <c r="H59" i="4"/>
  <c r="H62" i="4"/>
  <c r="H58" i="4"/>
  <c r="B5" i="4" l="1"/>
  <c r="B3" i="4"/>
  <c r="B15" i="4" l="1"/>
  <c r="B11" i="4"/>
  <c r="B9" i="4"/>
  <c r="B7" i="4"/>
  <c r="C51" i="3" l="1"/>
  <c r="F83" i="3" l="1"/>
  <c r="E82" i="3"/>
  <c r="A93" i="3"/>
  <c r="D86" i="3"/>
  <c r="C92" i="3" s="1"/>
  <c r="C93" i="3" l="1"/>
  <c r="A20" i="3" l="1"/>
  <c r="A19" i="3"/>
  <c r="B62" i="3" l="1"/>
  <c r="L84" i="3" l="1"/>
  <c r="M60" i="4" l="1"/>
  <c r="M61" i="4"/>
  <c r="M62" i="4"/>
  <c r="M59" i="4"/>
  <c r="R83" i="3" l="1"/>
  <c r="S83" i="3"/>
  <c r="T83" i="3"/>
  <c r="L73" i="3" l="1"/>
  <c r="L74" i="3"/>
  <c r="L75" i="3"/>
  <c r="L76" i="3"/>
  <c r="L77" i="3"/>
  <c r="L78" i="3"/>
  <c r="L79" i="3"/>
  <c r="L80" i="3"/>
  <c r="L81" i="3"/>
  <c r="L72" i="3"/>
  <c r="S84" i="3" l="1"/>
  <c r="J81" i="3"/>
  <c r="K81" i="3" s="1"/>
  <c r="J62" i="3" l="1"/>
  <c r="L62" i="3" l="1"/>
  <c r="K59" i="4" l="1"/>
  <c r="L59" i="4" s="1"/>
  <c r="K60" i="4"/>
  <c r="L60" i="4" s="1"/>
  <c r="K61" i="4"/>
  <c r="L61" i="4" s="1"/>
  <c r="K62" i="4"/>
  <c r="L62" i="4" s="1"/>
  <c r="J63" i="3"/>
  <c r="J64" i="3"/>
  <c r="J65" i="3"/>
  <c r="J66" i="3"/>
  <c r="J67" i="3"/>
  <c r="J68" i="3"/>
  <c r="J69" i="3"/>
  <c r="J70" i="3"/>
  <c r="J71" i="3"/>
  <c r="J72" i="3"/>
  <c r="K72" i="3" s="1"/>
  <c r="J73" i="3"/>
  <c r="K73" i="3" s="1"/>
  <c r="J74" i="3"/>
  <c r="K74" i="3" s="1"/>
  <c r="J75" i="3"/>
  <c r="K75" i="3" s="1"/>
  <c r="J76" i="3"/>
  <c r="K76" i="3" s="1"/>
  <c r="J77" i="3"/>
  <c r="K77" i="3" s="1"/>
  <c r="J78" i="3"/>
  <c r="K78" i="3" s="1"/>
  <c r="J79" i="3"/>
  <c r="K79" i="3" s="1"/>
  <c r="J80" i="3"/>
  <c r="K80" i="3" s="1"/>
  <c r="D66" i="4" l="1"/>
  <c r="C72" i="4" s="1"/>
  <c r="M58" i="4"/>
  <c r="C57" i="4"/>
  <c r="B65" i="4" s="1"/>
  <c r="C46" i="4"/>
  <c r="B58" i="4" s="1"/>
  <c r="K58" i="4" l="1"/>
  <c r="L58" i="4" s="1"/>
  <c r="C64" i="4" s="1"/>
  <c r="C65" i="4"/>
  <c r="C66" i="4" l="1"/>
  <c r="B72" i="4" s="1"/>
  <c r="L71" i="3"/>
  <c r="K71" i="3"/>
  <c r="L70" i="3"/>
  <c r="K70" i="3"/>
  <c r="L69" i="3"/>
  <c r="K69" i="3"/>
  <c r="L68" i="3"/>
  <c r="K68" i="3"/>
  <c r="L67" i="3"/>
  <c r="K67" i="3"/>
  <c r="L66" i="3"/>
  <c r="K66" i="3"/>
  <c r="L65" i="3"/>
  <c r="K65" i="3"/>
  <c r="L64" i="3"/>
  <c r="K64" i="3"/>
  <c r="L63" i="3"/>
  <c r="K63" i="3"/>
  <c r="C61" i="3"/>
  <c r="T61" i="3" s="1"/>
  <c r="K62" i="3"/>
  <c r="C84" i="3" l="1"/>
  <c r="B85" i="3"/>
  <c r="Q79" i="3"/>
  <c r="Q75" i="3"/>
  <c r="Q71" i="3"/>
  <c r="Q67" i="3"/>
  <c r="Q63" i="3"/>
  <c r="R61" i="3"/>
  <c r="R84" i="3"/>
  <c r="Q83" i="3"/>
  <c r="Q78" i="3"/>
  <c r="Q74" i="3"/>
  <c r="Q70" i="3"/>
  <c r="Q66" i="3"/>
  <c r="Q62" i="3"/>
  <c r="Q61" i="3"/>
  <c r="Q80" i="3"/>
  <c r="Q68" i="3"/>
  <c r="S61" i="3"/>
  <c r="Q81" i="3"/>
  <c r="Q77" i="3"/>
  <c r="Q73" i="3"/>
  <c r="Q69" i="3"/>
  <c r="Q65" i="3"/>
  <c r="T59" i="3"/>
  <c r="Q76" i="3"/>
  <c r="Q72" i="3"/>
  <c r="Q64" i="3"/>
  <c r="R59" i="3"/>
  <c r="C85" i="3"/>
  <c r="E85" i="3" s="1"/>
  <c r="E86" i="9" l="1"/>
  <c r="F86" i="9"/>
  <c r="B93" i="9" s="1"/>
  <c r="C86" i="3"/>
  <c r="B92" i="3" s="1"/>
  <c r="F85" i="3"/>
  <c r="F86" i="3" l="1"/>
  <c r="B93" i="3" s="1"/>
  <c r="E86" i="3"/>
</calcChain>
</file>

<file path=xl/sharedStrings.xml><?xml version="1.0" encoding="utf-8"?>
<sst xmlns="http://schemas.openxmlformats.org/spreadsheetml/2006/main" count="217" uniqueCount="137">
  <si>
    <t>Year</t>
  </si>
  <si>
    <t>YEAR INDEX ESCALATION FACTOR</t>
  </si>
  <si>
    <t>Handy Whitman</t>
  </si>
  <si>
    <t xml:space="preserve">Cost </t>
  </si>
  <si>
    <t>Total Cost</t>
  </si>
  <si>
    <t>INSTRUCTIONS:</t>
  </si>
  <si>
    <t>Select Maintenance History:</t>
  </si>
  <si>
    <t>Total Historical Maintenance Cost</t>
  </si>
  <si>
    <t>Denominator</t>
  </si>
  <si>
    <t>Annual mmBTU</t>
  </si>
  <si>
    <t>Annual Hours</t>
  </si>
  <si>
    <t>/ Hr</t>
  </si>
  <si>
    <t>/ mmBTU</t>
  </si>
  <si>
    <t>/ MWh</t>
  </si>
  <si>
    <t>Nominator</t>
  </si>
  <si>
    <t>Factor</t>
  </si>
  <si>
    <t>Annual $</t>
  </si>
  <si>
    <t>Operating
History</t>
  </si>
  <si>
    <t>Maintenance
History</t>
  </si>
  <si>
    <t xml:space="preserve">INSTRUCTIONS: </t>
  </si>
  <si>
    <t>Market Seller Name</t>
  </si>
  <si>
    <t>Contact Name</t>
  </si>
  <si>
    <t>Contact Email</t>
  </si>
  <si>
    <t>Contact Phone</t>
  </si>
  <si>
    <t>UNIT INFORMATION</t>
  </si>
  <si>
    <t xml:space="preserve">SECTION 1: PREVIOUS YEAR'S MAINTENANCE EXPENSES  </t>
  </si>
  <si>
    <t>/start</t>
  </si>
  <si>
    <t>Annual Starts</t>
  </si>
  <si>
    <t>SECTION 2: TOTAL HISTORICAL OPERATING COST</t>
  </si>
  <si>
    <t>Operating Cost
History</t>
  </si>
  <si>
    <t>OPERATING COST ADDER:</t>
  </si>
  <si>
    <t xml:space="preserve">SECTION 1: PREVIOUS YEAR'S OPERATING COSTS  </t>
  </si>
  <si>
    <t>/mmBTU</t>
  </si>
  <si>
    <t>SECTION 2: TOTAL HISTORICAL MAINTENANCE COST</t>
  </si>
  <si>
    <t>Actual &lt; 10</t>
  </si>
  <si>
    <t>Description</t>
  </si>
  <si>
    <t>Generator</t>
  </si>
  <si>
    <t>Boiler</t>
  </si>
  <si>
    <t>Feedwater</t>
  </si>
  <si>
    <t>Condensate</t>
  </si>
  <si>
    <t>Condenser</t>
  </si>
  <si>
    <t>Transformers</t>
  </si>
  <si>
    <t>Market Unit ID and Name</t>
  </si>
  <si>
    <t>Maintenance Expense Type</t>
  </si>
  <si>
    <t>Operating History Units:</t>
  </si>
  <si>
    <t>Operating Cost Type</t>
  </si>
  <si>
    <t>Maintenance Systems</t>
  </si>
  <si>
    <t>Maintenance System</t>
  </si>
  <si>
    <r>
      <t xml:space="preserve">Please add Previous Year's operating costs directly related to electric production.
</t>
    </r>
    <r>
      <rPr>
        <sz val="11"/>
        <color rgb="FFFF0000"/>
        <rFont val="Calibri"/>
        <family val="2"/>
        <scheme val="minor"/>
      </rPr>
      <t>Note: Use of Operating Cost Type provided in the dropdown list is optional.  If not used, Description must be provided.  The full dropdown list can be found on 'Expense and Cost Type List' sheet.</t>
    </r>
  </si>
  <si>
    <r>
      <t xml:space="preserve">Please add Previous Year's Maintenance Expenses below using the optional dropdowns provided.  These must only be variable expenses directly related to electric production.  
</t>
    </r>
    <r>
      <rPr>
        <sz val="11"/>
        <color rgb="FFFF0000"/>
        <rFont val="Calibri"/>
        <family val="2"/>
        <scheme val="minor"/>
      </rPr>
      <t>*CANNOT INCLUDE: Any costs included in ACR and/or any other fixed costs.  
Note: Use of Maintenance Expense Type provided in the dropdown list is optional.  If not used, Description must be provided. The full dropdown list can be found on 'Expense and Cost Type List' sheet.</t>
    </r>
  </si>
  <si>
    <t>Total Historical Operating Cost</t>
  </si>
  <si>
    <t>Per Unit Maintenance Cost</t>
  </si>
  <si>
    <t>Per Unit Operating Cost</t>
  </si>
  <si>
    <t>ICAP MW</t>
  </si>
  <si>
    <t xml:space="preserve">Unit Technology Type (i.e CT, CC, Sub-critical Coal, Landfill Diesel, etc.) </t>
  </si>
  <si>
    <r>
      <t xml:space="preserve">Please select from the drop down menu whether you are using a 10 or 20 year maintenance history and fill out the table below.  For immature units, please fill out table below with actual available maintenance history.
</t>
    </r>
    <r>
      <rPr>
        <sz val="11"/>
        <color rgb="FFFF0000"/>
        <rFont val="Calibri"/>
        <family val="2"/>
        <scheme val="minor"/>
      </rPr>
      <t>Note: If selecting Annual MWh, please only include hours with positive net MWhs.</t>
    </r>
  </si>
  <si>
    <t>Annual MWh</t>
  </si>
  <si>
    <t>Use 1% Maintenance Adder as VARIABLE BLACK START SERVICE COST? (Y/N)</t>
  </si>
  <si>
    <t>Annual ESH</t>
  </si>
  <si>
    <t>/ESH</t>
  </si>
  <si>
    <t>/MWh</t>
  </si>
  <si>
    <t>v</t>
  </si>
  <si>
    <r>
      <t xml:space="preserve">Please fill out the table below using up to 5 years history. A minimum of 1 year of data should be provided unless the unit is immature. If less than 1 year of data or rolling average data entered, then please indicate length in Cell D58 as a note (unless already indicated in section 1). 
</t>
    </r>
    <r>
      <rPr>
        <sz val="11"/>
        <color rgb="FFFF0000"/>
        <rFont val="Calibri"/>
        <family val="2"/>
        <scheme val="minor"/>
      </rPr>
      <t>Note: If selecting Annual MWh, please only include hours with positive net MWhs.</t>
    </r>
  </si>
  <si>
    <t>Frequency of Operating Cost Data update in MIRA:</t>
  </si>
  <si>
    <t xml:space="preserve">2023 MARKET SELLER REQUESTED MAINTENANCE ADDER </t>
  </si>
  <si>
    <t>Previous Year: 2022</t>
  </si>
  <si>
    <t>2023 MARKET SELLER REQUESTED OPERATING COST ADDER</t>
  </si>
  <si>
    <t>Reactor</t>
  </si>
  <si>
    <t>Heat Recovery Steam Generator (HRSG)</t>
  </si>
  <si>
    <t>Steam turbine</t>
  </si>
  <si>
    <t>Gas/Combustion turbine</t>
  </si>
  <si>
    <t>Engine</t>
  </si>
  <si>
    <t>Main steam</t>
  </si>
  <si>
    <t>Cooling towers</t>
  </si>
  <si>
    <t>Fuel systems</t>
  </si>
  <si>
    <t>turbine blade repair/replacement</t>
  </si>
  <si>
    <t>turbine diaphragm repair</t>
  </si>
  <si>
    <t>turbine casing repair/replacement</t>
  </si>
  <si>
    <t>turbine bearing repair/refurbishment</t>
  </si>
  <si>
    <t>turbine seal repair/replacement and generator refurbishment</t>
  </si>
  <si>
    <t>selective catalytic reduction and carbon monoxide reduction catalyst replacement</t>
  </si>
  <si>
    <t>compressor blade repair/replacement</t>
  </si>
  <si>
    <t>hot gas path inspections, repairs, or replacements</t>
  </si>
  <si>
    <t>steam stop valve repairs</t>
  </si>
  <si>
    <t>steam throttle valve repairs</t>
  </si>
  <si>
    <t>steam nozzle block repairs</t>
  </si>
  <si>
    <t>steam intercept valve repairs</t>
  </si>
  <si>
    <t>generator stator or rotor rewind, refurbishment, or replacement</t>
  </si>
  <si>
    <t>scrubber refurbishment</t>
  </si>
  <si>
    <t>water wall panel replacement</t>
  </si>
  <si>
    <t>pendant or super heater replacement</t>
  </si>
  <si>
    <t>economizer replacement</t>
  </si>
  <si>
    <t>diesel/reciprocating engine overhaul</t>
  </si>
  <si>
    <t>reactor refueling</t>
  </si>
  <si>
    <t>steam generator overhaul/replacement</t>
  </si>
  <si>
    <t>heat transfer replacement and cleaning</t>
  </si>
  <si>
    <t>cooling tower fan motor and gearbox inspection</t>
  </si>
  <si>
    <t>cooling tower fill and drift eliminators replacement</t>
  </si>
  <si>
    <t>air filter replacement</t>
  </si>
  <si>
    <t>repair and replacement of valves and piping components</t>
  </si>
  <si>
    <t>repair and replacement of control equipment</t>
  </si>
  <si>
    <t>repair and replacement of pumps</t>
  </si>
  <si>
    <t>repair and replacement of motors</t>
  </si>
  <si>
    <t>repair and replacement of condenser components</t>
  </si>
  <si>
    <t>repair and replacement of transformers</t>
  </si>
  <si>
    <t>repair and replacement of cabling</t>
  </si>
  <si>
    <t>repair and replacement of breakers</t>
  </si>
  <si>
    <t>repair and replacement of motor control centers</t>
  </si>
  <si>
    <t>repair and replacement of switch gear</t>
  </si>
  <si>
    <t>repair and replacement of fuel and ash handling</t>
  </si>
  <si>
    <t>repair and replacement of selective catalytic reduction and scrubber emission control equipment and components</t>
  </si>
  <si>
    <t>repair and replacement of mills burners</t>
  </si>
  <si>
    <t>repair and replacement of boiler components</t>
  </si>
  <si>
    <t>repair and replacement of fan components</t>
  </si>
  <si>
    <t>repair and replacement of reactor recirculation components</t>
  </si>
  <si>
    <t>repair and replacement of hydraulic control rod drive system components</t>
  </si>
  <si>
    <t>repair and replacement of reactor components</t>
  </si>
  <si>
    <t>lubricants</t>
  </si>
  <si>
    <t>chemicals</t>
  </si>
  <si>
    <t>limestone</t>
  </si>
  <si>
    <t>trona</t>
  </si>
  <si>
    <t>ammonia</t>
  </si>
  <si>
    <t>acids</t>
  </si>
  <si>
    <t>caustics</t>
  </si>
  <si>
    <t>water injection</t>
  </si>
  <si>
    <t>activated carbon for mercury control</t>
  </si>
  <si>
    <t>demineralizers</t>
  </si>
  <si>
    <t>ash disposal</t>
  </si>
  <si>
    <t>waste disposal</t>
  </si>
  <si>
    <t>variable Title V fees</t>
  </si>
  <si>
    <t>leasing of fuel handling equipment</t>
  </si>
  <si>
    <t>hydrogen</t>
  </si>
  <si>
    <t>calibration gases</t>
  </si>
  <si>
    <t>Hydro turbine</t>
  </si>
  <si>
    <t>Minor MAINTENANCE ADDER:</t>
  </si>
  <si>
    <t>Major MAINTENANCE ADDER:</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</si>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</sst>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quot;$&quot;* #,##0.00_);_(&quot;$&quot;* \(#,##0.00\)"/>
    <numFmt numFmtId="165" formatCode="_(* #,##0_);_(* \(#,##0\);_(* &quot;-&quot;??_);_(@_)"/>
    <numFmt numFmtId="166" formatCode="0.000"/>
    <numFmt numFmtId="167"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1"/>
      <color rgb="FFFF0000"/>
      <name val="Calibri"/>
      <family val="2"/>
      <scheme val="minor"/>
    </font>
    <font>
      <b/>
      <sz val="11"/>
      <name val="Calibri"/>
      <family val="2"/>
      <scheme val="minor"/>
    </font>
    <font>
      <sz val="11"/>
      <name val="Calibri"/>
      <family val="2"/>
      <scheme val="minor"/>
    </font>
    <font>
      <b/>
      <i/>
      <sz val="11"/>
      <color theme="1"/>
      <name val="Calibri"/>
      <family val="2"/>
      <scheme val="minor"/>
    </font>
    <font>
      <sz val="11"/>
      <color theme="6" tint="-0.499984740745262"/>
      <name val="Calibri"/>
      <family val="2"/>
      <scheme val="minor"/>
    </font>
    <font>
      <sz val="12"/>
      <color theme="6" tint="-0.499984740745262"/>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44" fontId="0" fillId="0" borderId="6" xfId="1" applyFont="1" applyBorder="1" applyAlignment="1" applyProtection="1">
      <protection locked="0"/>
    </xf>
    <xf numFmtId="44" fontId="0" fillId="0" borderId="23" xfId="1" applyFont="1" applyBorder="1" applyProtection="1">
      <protection locked="0"/>
    </xf>
    <xf numFmtId="0" fontId="0" fillId="0" borderId="5" xfId="0" applyBorder="1" applyAlignment="1" applyProtection="1">
      <alignment wrapText="1"/>
      <protection locked="0"/>
    </xf>
    <xf numFmtId="0" fontId="0" fillId="0" borderId="22" xfId="0" applyBorder="1" applyAlignment="1" applyProtection="1">
      <alignment wrapText="1"/>
      <protection locked="0"/>
    </xf>
    <xf numFmtId="44" fontId="0" fillId="0" borderId="1" xfId="1" applyFont="1" applyBorder="1" applyProtection="1">
      <protection locked="0"/>
    </xf>
    <xf numFmtId="0" fontId="0" fillId="0" borderId="6" xfId="0" applyBorder="1" applyProtection="1">
      <protection locked="0"/>
    </xf>
    <xf numFmtId="0" fontId="0" fillId="0" borderId="0" xfId="0" applyBorder="1" applyProtection="1">
      <protection locked="0"/>
    </xf>
    <xf numFmtId="0" fontId="0" fillId="0" borderId="0" xfId="0" applyProtection="1">
      <protection locked="0"/>
    </xf>
    <xf numFmtId="0" fontId="0" fillId="0" borderId="0" xfId="0" applyBorder="1" applyProtection="1"/>
    <xf numFmtId="0" fontId="3"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alignment vertical="top"/>
      <protection locked="0"/>
    </xf>
    <xf numFmtId="0" fontId="0" fillId="0" borderId="0" xfId="0" applyFill="1" applyBorder="1" applyAlignment="1" applyProtection="1">
      <protection locked="0"/>
    </xf>
    <xf numFmtId="0" fontId="2" fillId="0" borderId="0" xfId="0" applyFont="1" applyFill="1" applyBorder="1" applyAlignment="1" applyProtection="1">
      <protection locked="0"/>
    </xf>
    <xf numFmtId="0" fontId="4" fillId="0" borderId="0" xfId="0" applyFont="1" applyBorder="1" applyAlignment="1" applyProtection="1">
      <alignment vertical="top"/>
      <protection locked="0"/>
    </xf>
    <xf numFmtId="166" fontId="0" fillId="0" borderId="6" xfId="0" applyNumberFormat="1" applyBorder="1" applyAlignment="1" applyProtection="1">
      <alignment horizontal="right"/>
    </xf>
    <xf numFmtId="0" fontId="0" fillId="0" borderId="0" xfId="0" applyFont="1" applyProtection="1">
      <protection locked="0"/>
    </xf>
    <xf numFmtId="0" fontId="2" fillId="0" borderId="0" xfId="0" applyFont="1" applyProtection="1">
      <protection locked="0"/>
    </xf>
    <xf numFmtId="0" fontId="0" fillId="0" borderId="14" xfId="0" applyBorder="1" applyProtection="1">
      <protection locked="0"/>
    </xf>
    <xf numFmtId="0" fontId="0" fillId="0" borderId="0" xfId="0" applyBorder="1" applyAlignment="1" applyProtection="1">
      <alignment horizontal="left" vertical="top" wrapText="1"/>
      <protection locked="0"/>
    </xf>
    <xf numFmtId="0" fontId="0" fillId="0" borderId="17" xfId="0" applyBorder="1" applyProtection="1">
      <protection locked="0"/>
    </xf>
    <xf numFmtId="164" fontId="0" fillId="0" borderId="0" xfId="0" applyNumberFormat="1" applyBorder="1" applyProtection="1">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horizontal="center"/>
      <protection locked="0"/>
    </xf>
    <xf numFmtId="164" fontId="0" fillId="0" borderId="0" xfId="1" applyNumberFormat="1" applyFont="1" applyFill="1" applyBorder="1" applyProtection="1">
      <protection locked="0"/>
    </xf>
    <xf numFmtId="165" fontId="0" fillId="0" borderId="0" xfId="2" applyNumberFormat="1" applyFont="1" applyFill="1" applyBorder="1" applyProtection="1">
      <protection locked="0"/>
    </xf>
    <xf numFmtId="0" fontId="0" fillId="0" borderId="17" xfId="0" applyFill="1" applyBorder="1" applyProtection="1">
      <protection locked="0"/>
    </xf>
    <xf numFmtId="0" fontId="0" fillId="0" borderId="31" xfId="0" applyBorder="1" applyAlignment="1" applyProtection="1">
      <alignment wrapText="1"/>
      <protection locked="0"/>
    </xf>
    <xf numFmtId="0" fontId="0" fillId="0" borderId="33" xfId="0" applyBorder="1" applyAlignment="1" applyProtection="1">
      <alignment wrapText="1"/>
      <protection locked="0"/>
    </xf>
    <xf numFmtId="0" fontId="0" fillId="4" borderId="6" xfId="0" applyFill="1" applyBorder="1" applyAlignment="1" applyProtection="1">
      <alignment horizontal="center"/>
    </xf>
    <xf numFmtId="164" fontId="0" fillId="2" borderId="19" xfId="1" applyNumberFormat="1" applyFont="1" applyFill="1" applyBorder="1" applyProtection="1"/>
    <xf numFmtId="0" fontId="0" fillId="0" borderId="1" xfId="0" applyBorder="1" applyAlignment="1" applyProtection="1">
      <alignment wrapText="1"/>
      <protection locked="0"/>
    </xf>
    <xf numFmtId="44" fontId="0" fillId="0" borderId="6" xfId="1" applyFont="1" applyBorder="1" applyProtection="1">
      <protection locked="0"/>
    </xf>
    <xf numFmtId="166" fontId="0" fillId="0" borderId="26" xfId="0" applyNumberFormat="1" applyBorder="1" applyAlignment="1" applyProtection="1">
      <alignment horizontal="right"/>
    </xf>
    <xf numFmtId="44" fontId="0" fillId="0" borderId="25" xfId="1" applyFont="1" applyBorder="1" applyProtection="1">
      <protection locked="0"/>
    </xf>
    <xf numFmtId="0" fontId="0" fillId="0" borderId="26" xfId="0" applyBorder="1" applyProtection="1">
      <protection locked="0"/>
    </xf>
    <xf numFmtId="44" fontId="0" fillId="0" borderId="1" xfId="1" applyFont="1" applyFill="1" applyBorder="1" applyProtection="1">
      <protection locked="0"/>
    </xf>
    <xf numFmtId="44" fontId="0" fillId="0" borderId="1" xfId="1" applyFont="1" applyBorder="1" applyProtection="1"/>
    <xf numFmtId="44" fontId="0" fillId="0" borderId="1" xfId="1" applyFont="1" applyFill="1" applyBorder="1" applyProtection="1"/>
    <xf numFmtId="165" fontId="0" fillId="0" borderId="1" xfId="2" applyNumberFormat="1" applyFont="1" applyBorder="1" applyProtection="1"/>
    <xf numFmtId="164" fontId="0" fillId="2" borderId="20" xfId="1" applyNumberFormat="1" applyFont="1" applyFill="1" applyBorder="1" applyProtection="1"/>
    <xf numFmtId="164" fontId="0" fillId="2" borderId="2" xfId="1" applyNumberFormat="1" applyFont="1" applyFill="1" applyBorder="1" applyProtection="1"/>
    <xf numFmtId="164" fontId="0" fillId="0" borderId="0" xfId="0" applyNumberFormat="1" applyBorder="1" applyProtection="1"/>
    <xf numFmtId="44" fontId="0" fillId="0" borderId="8" xfId="1" applyFont="1" applyFill="1" applyBorder="1" applyProtection="1"/>
    <xf numFmtId="0" fontId="2" fillId="0" borderId="0" xfId="0" applyFont="1" applyFill="1" applyBorder="1" applyAlignment="1" applyProtection="1">
      <alignment horizontal="center" vertical="center"/>
    </xf>
    <xf numFmtId="0" fontId="0" fillId="0" borderId="0" xfId="0" applyNumberFormat="1" applyFill="1" applyBorder="1" applyAlignment="1" applyProtection="1">
      <alignment vertical="center"/>
    </xf>
    <xf numFmtId="0" fontId="0" fillId="0" borderId="0" xfId="0" applyNumberFormat="1" applyFill="1" applyBorder="1" applyAlignment="1" applyProtection="1">
      <alignment horizontal="center"/>
    </xf>
    <xf numFmtId="0" fontId="0" fillId="0" borderId="5" xfId="0" applyBorder="1" applyProtection="1">
      <protection locked="0"/>
    </xf>
    <xf numFmtId="0" fontId="0" fillId="0" borderId="15" xfId="0" applyBorder="1" applyProtection="1">
      <protection locked="0"/>
    </xf>
    <xf numFmtId="0" fontId="0" fillId="0" borderId="0" xfId="0" applyBorder="1" applyAlignment="1" applyProtection="1">
      <alignment horizontal="right"/>
      <protection locked="0"/>
    </xf>
    <xf numFmtId="0" fontId="0" fillId="0" borderId="0" xfId="0" quotePrefix="1" applyBorder="1" applyProtection="1">
      <protection locked="0"/>
    </xf>
    <xf numFmtId="0" fontId="0" fillId="0" borderId="15" xfId="0" applyBorder="1" applyAlignment="1" applyProtection="1">
      <alignment horizontal="left" vertical="top" wrapText="1"/>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quotePrefix="1" applyFill="1" applyBorder="1" applyProtection="1">
      <protection locked="0"/>
    </xf>
    <xf numFmtId="0" fontId="0" fillId="0" borderId="0" xfId="0" applyNumberFormat="1" applyFill="1" applyBorder="1" applyAlignment="1" applyProtection="1">
      <alignment vertical="center"/>
      <protection locked="0"/>
    </xf>
    <xf numFmtId="0" fontId="0" fillId="0" borderId="0" xfId="0" applyNumberFormat="1" applyBorder="1" applyProtection="1">
      <protection locked="0"/>
    </xf>
    <xf numFmtId="0" fontId="0" fillId="0" borderId="0" xfId="0" applyNumberFormat="1" applyFill="1" applyBorder="1" applyAlignment="1" applyProtection="1">
      <protection locked="0"/>
    </xf>
    <xf numFmtId="0" fontId="0" fillId="0" borderId="18" xfId="0" applyBorder="1" applyProtection="1">
      <protection locked="0"/>
    </xf>
    <xf numFmtId="16" fontId="0" fillId="0" borderId="0" xfId="0" applyNumberFormat="1" applyProtection="1">
      <protection locked="0"/>
    </xf>
    <xf numFmtId="0" fontId="0" fillId="0" borderId="3" xfId="0" applyBorder="1" applyProtection="1"/>
    <xf numFmtId="0" fontId="0" fillId="0" borderId="24" xfId="0" applyBorder="1" applyAlignment="1" applyProtection="1">
      <alignment horizontal="right"/>
    </xf>
    <xf numFmtId="0" fontId="0" fillId="0" borderId="5" xfId="0" applyBorder="1" applyAlignment="1" applyProtection="1">
      <alignment vertical="center"/>
    </xf>
    <xf numFmtId="1" fontId="0" fillId="0" borderId="1" xfId="0" applyNumberFormat="1" applyBorder="1" applyProtection="1"/>
    <xf numFmtId="1" fontId="0" fillId="0" borderId="25" xfId="0" applyNumberFormat="1" applyBorder="1" applyProtection="1"/>
    <xf numFmtId="0" fontId="5" fillId="0" borderId="0" xfId="0" applyFont="1" applyProtection="1"/>
    <xf numFmtId="0" fontId="2" fillId="4" borderId="7" xfId="0" applyFont="1" applyFill="1" applyBorder="1" applyProtection="1"/>
    <xf numFmtId="0" fontId="2" fillId="0" borderId="34" xfId="0" applyFont="1" applyFill="1" applyBorder="1" applyAlignment="1" applyProtection="1"/>
    <xf numFmtId="0" fontId="2" fillId="0" borderId="0" xfId="0" applyFont="1" applyBorder="1" applyAlignment="1" applyProtection="1">
      <alignment horizontal="left" vertical="top"/>
    </xf>
    <xf numFmtId="0" fontId="0" fillId="0" borderId="12" xfId="0" applyBorder="1" applyProtection="1"/>
    <xf numFmtId="0" fontId="0" fillId="0" borderId="14" xfId="0" applyBorder="1" applyProtection="1"/>
    <xf numFmtId="0" fontId="0" fillId="0" borderId="21" xfId="0" applyBorder="1" applyAlignment="1" applyProtection="1">
      <alignment horizontal="center"/>
    </xf>
    <xf numFmtId="0" fontId="0" fillId="4" borderId="1" xfId="0" applyFill="1" applyBorder="1" applyAlignment="1" applyProtection="1">
      <alignment horizontal="center"/>
    </xf>
    <xf numFmtId="0" fontId="0" fillId="0" borderId="5" xfId="0" applyBorder="1" applyAlignment="1" applyProtection="1">
      <alignment horizontal="right" vertical="center"/>
    </xf>
    <xf numFmtId="0" fontId="2" fillId="0" borderId="17" xfId="0" applyFont="1" applyFill="1" applyBorder="1" applyAlignment="1" applyProtection="1">
      <alignment horizontal="center"/>
    </xf>
    <xf numFmtId="0" fontId="2" fillId="0" borderId="14" xfId="0" applyFont="1" applyBorder="1" applyProtection="1"/>
    <xf numFmtId="0" fontId="2" fillId="0" borderId="7" xfId="0" applyFont="1" applyFill="1" applyBorder="1" applyAlignment="1" applyProtection="1"/>
    <xf numFmtId="0" fontId="0" fillId="0" borderId="0" xfId="0" applyProtection="1"/>
    <xf numFmtId="0" fontId="2" fillId="0" borderId="0" xfId="0" applyFont="1" applyProtection="1"/>
    <xf numFmtId="0" fontId="4" fillId="0" borderId="12" xfId="0" applyFont="1" applyBorder="1" applyAlignment="1" applyProtection="1">
      <alignment vertical="top"/>
    </xf>
    <xf numFmtId="0" fontId="4" fillId="0" borderId="0" xfId="0" applyFont="1" applyBorder="1" applyAlignment="1" applyProtection="1">
      <alignment vertical="top"/>
    </xf>
    <xf numFmtId="0" fontId="0" fillId="0" borderId="0" xfId="0" applyBorder="1" applyAlignment="1" applyProtection="1">
      <alignment horizontal="left" vertical="top" wrapText="1"/>
    </xf>
    <xf numFmtId="0" fontId="0" fillId="0" borderId="15" xfId="0" applyBorder="1" applyProtection="1"/>
    <xf numFmtId="0" fontId="2" fillId="0" borderId="16" xfId="0" applyFont="1" applyFill="1" applyBorder="1" applyAlignment="1" applyProtection="1">
      <alignment horizontal="center"/>
    </xf>
    <xf numFmtId="0" fontId="8" fillId="0" borderId="0" xfId="0" applyFont="1" applyProtection="1"/>
    <xf numFmtId="0" fontId="0" fillId="0" borderId="0" xfId="0" applyFill="1" applyProtection="1"/>
    <xf numFmtId="0" fontId="2" fillId="0" borderId="17" xfId="0" applyFont="1" applyFill="1" applyBorder="1" applyAlignment="1" applyProtection="1"/>
    <xf numFmtId="166" fontId="0" fillId="0" borderId="4" xfId="0" applyNumberFormat="1" applyBorder="1" applyProtection="1"/>
    <xf numFmtId="0" fontId="0" fillId="0" borderId="16" xfId="0" applyBorder="1" applyProtection="1"/>
    <xf numFmtId="0" fontId="0" fillId="0" borderId="17" xfId="0" applyBorder="1" applyProtection="1"/>
    <xf numFmtId="0" fontId="2" fillId="0" borderId="10" xfId="0" applyFont="1" applyFill="1" applyBorder="1" applyAlignment="1" applyProtection="1"/>
    <xf numFmtId="0" fontId="4" fillId="0" borderId="14" xfId="0" applyFont="1" applyBorder="1" applyAlignment="1" applyProtection="1">
      <alignment horizontal="center" vertical="top"/>
    </xf>
    <xf numFmtId="0" fontId="4" fillId="0" borderId="0" xfId="0" applyFont="1" applyBorder="1" applyAlignment="1" applyProtection="1">
      <alignment horizontal="center" vertical="top"/>
    </xf>
    <xf numFmtId="0" fontId="8" fillId="0" borderId="0" xfId="0" applyFont="1" applyProtection="1">
      <protection locked="0"/>
    </xf>
    <xf numFmtId="0" fontId="2" fillId="0" borderId="0" xfId="0" applyFont="1" applyFill="1" applyBorder="1" applyProtection="1"/>
    <xf numFmtId="0" fontId="2" fillId="0" borderId="3" xfId="0" applyFont="1" applyBorder="1" applyAlignment="1" applyProtection="1">
      <alignment horizontal="left"/>
    </xf>
    <xf numFmtId="0" fontId="2" fillId="0" borderId="30" xfId="0" applyFont="1" applyBorder="1" applyAlignment="1" applyProtection="1">
      <alignment horizontal="left"/>
    </xf>
    <xf numFmtId="0" fontId="2" fillId="0" borderId="4" xfId="0" applyFont="1" applyBorder="1" applyAlignment="1" applyProtection="1">
      <alignment horizontal="left"/>
    </xf>
    <xf numFmtId="0" fontId="2" fillId="0" borderId="35" xfId="0" applyFont="1" applyBorder="1" applyAlignment="1" applyProtection="1">
      <alignment horizontal="left"/>
    </xf>
    <xf numFmtId="0" fontId="2" fillId="0" borderId="24" xfId="0" applyFont="1" applyBorder="1" applyAlignment="1" applyProtection="1">
      <alignment horizontal="left"/>
    </xf>
    <xf numFmtId="0" fontId="0" fillId="0" borderId="2" xfId="0" applyBorder="1" applyAlignment="1" applyProtection="1">
      <alignment horizontal="center" vertical="center"/>
    </xf>
    <xf numFmtId="0" fontId="2" fillId="0" borderId="0" xfId="0" applyFont="1" applyBorder="1" applyProtection="1">
      <protection locked="0"/>
    </xf>
    <xf numFmtId="0" fontId="2" fillId="4" borderId="7" xfId="0" applyFont="1" applyFill="1" applyBorder="1" applyAlignment="1" applyProtection="1">
      <alignment wrapText="1"/>
    </xf>
    <xf numFmtId="44" fontId="0" fillId="0" borderId="17" xfId="1" applyFont="1" applyBorder="1" applyProtection="1">
      <protection locked="0"/>
    </xf>
    <xf numFmtId="0" fontId="0" fillId="0" borderId="18" xfId="0" quotePrefix="1" applyBorder="1" applyProtection="1">
      <protection locked="0"/>
    </xf>
    <xf numFmtId="0" fontId="2" fillId="0" borderId="16" xfId="0" applyFont="1" applyFill="1" applyBorder="1" applyProtection="1"/>
    <xf numFmtId="0" fontId="0" fillId="0" borderId="0" xfId="0" applyFill="1" applyProtection="1">
      <protection locked="0"/>
    </xf>
    <xf numFmtId="0" fontId="2" fillId="4" borderId="9" xfId="0" applyFont="1" applyFill="1" applyBorder="1" applyAlignment="1" applyProtection="1">
      <alignment wrapText="1"/>
    </xf>
    <xf numFmtId="0" fontId="2" fillId="0" borderId="0" xfId="0" applyFont="1" applyFill="1" applyBorder="1" applyAlignment="1" applyProtection="1">
      <alignment wrapText="1"/>
    </xf>
    <xf numFmtId="0" fontId="0" fillId="0" borderId="35" xfId="0" applyBorder="1" applyAlignment="1" applyProtection="1">
      <alignment vertical="center"/>
      <protection locked="0"/>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14" xfId="0" applyBorder="1" applyAlignment="1" applyProtection="1">
      <alignment wrapText="1"/>
    </xf>
    <xf numFmtId="0" fontId="0" fillId="0" borderId="0" xfId="0" applyBorder="1" applyAlignment="1" applyProtection="1">
      <alignment wrapText="1"/>
    </xf>
    <xf numFmtId="166" fontId="0" fillId="0" borderId="0" xfId="0" applyNumberFormat="1" applyFill="1" applyBorder="1" applyAlignment="1" applyProtection="1">
      <alignment wrapText="1"/>
      <protection locked="0"/>
    </xf>
    <xf numFmtId="0" fontId="0" fillId="0" borderId="0" xfId="0" applyBorder="1" applyAlignment="1" applyProtection="1">
      <alignment wrapText="1"/>
      <protection locked="0"/>
    </xf>
    <xf numFmtId="0" fontId="2" fillId="0" borderId="0" xfId="0" applyFont="1" applyFill="1" applyBorder="1" applyAlignment="1" applyProtection="1">
      <alignment horizontal="center" vertical="center" wrapText="1"/>
    </xf>
    <xf numFmtId="0" fontId="0" fillId="0" borderId="0" xfId="0" applyNumberFormat="1" applyFill="1" applyBorder="1" applyAlignment="1" applyProtection="1">
      <alignment vertical="center" wrapText="1"/>
    </xf>
    <xf numFmtId="0" fontId="0" fillId="0" borderId="0" xfId="0" applyAlignment="1" applyProtection="1">
      <alignment wrapText="1"/>
      <protection locked="0"/>
    </xf>
    <xf numFmtId="167" fontId="0" fillId="0" borderId="0" xfId="1" applyNumberFormat="1" applyFont="1" applyFill="1" applyBorder="1" applyAlignment="1" applyProtection="1"/>
    <xf numFmtId="44" fontId="0" fillId="0" borderId="0" xfId="1" applyFont="1" applyFill="1" applyBorder="1" applyProtection="1"/>
    <xf numFmtId="0" fontId="0" fillId="0" borderId="0" xfId="0" quotePrefix="1" applyFill="1" applyBorder="1" applyProtection="1"/>
    <xf numFmtId="0" fontId="2" fillId="0" borderId="0" xfId="0" applyFont="1" applyFill="1" applyBorder="1" applyAlignment="1" applyProtection="1">
      <alignment horizontal="right"/>
    </xf>
    <xf numFmtId="0" fontId="9" fillId="0" borderId="0" xfId="0" applyFont="1" applyFill="1" applyBorder="1" applyProtection="1"/>
    <xf numFmtId="0" fontId="0" fillId="0" borderId="0" xfId="1" applyNumberFormat="1" applyFont="1" applyFill="1" applyBorder="1" applyAlignment="1" applyProtection="1"/>
    <xf numFmtId="0" fontId="0" fillId="0" borderId="14" xfId="0" applyBorder="1" applyAlignment="1" applyProtection="1">
      <alignment horizontal="right" vertical="center"/>
    </xf>
    <xf numFmtId="167" fontId="0" fillId="0" borderId="0" xfId="1" applyNumberFormat="1" applyFont="1" applyFill="1" applyBorder="1" applyAlignment="1" applyProtection="1">
      <alignment horizontal="center" wrapText="1"/>
    </xf>
    <xf numFmtId="164" fontId="0" fillId="0" borderId="17" xfId="1" applyNumberFormat="1" applyFont="1" applyFill="1" applyBorder="1" applyProtection="1"/>
    <xf numFmtId="167" fontId="1" fillId="0" borderId="0" xfId="1" applyNumberFormat="1" applyFont="1" applyFill="1" applyBorder="1" applyAlignment="1" applyProtection="1">
      <alignment horizontal="left" wrapText="1"/>
    </xf>
    <xf numFmtId="44" fontId="0" fillId="0" borderId="17" xfId="1" applyFont="1" applyBorder="1" applyProtection="1"/>
    <xf numFmtId="0" fontId="0" fillId="0" borderId="17" xfId="0" quotePrefix="1" applyBorder="1" applyProtection="1"/>
    <xf numFmtId="0" fontId="0" fillId="0" borderId="18" xfId="0" applyBorder="1" applyProtection="1"/>
    <xf numFmtId="0" fontId="0" fillId="0" borderId="8" xfId="0" applyBorder="1" applyAlignment="1" applyProtection="1">
      <alignment horizontal="left"/>
      <protection locked="0"/>
    </xf>
    <xf numFmtId="0" fontId="0" fillId="0" borderId="0" xfId="0" applyAlignment="1" applyProtection="1">
      <alignment horizontal="left"/>
      <protection locked="0"/>
    </xf>
    <xf numFmtId="0" fontId="0" fillId="0" borderId="0" xfId="0" applyFill="1" applyBorder="1" applyAlignment="1" applyProtection="1">
      <alignment horizontal="left"/>
      <protection locked="0"/>
    </xf>
    <xf numFmtId="0" fontId="0" fillId="0" borderId="37" xfId="0" applyBorder="1" applyAlignment="1" applyProtection="1">
      <alignment vertical="center"/>
    </xf>
    <xf numFmtId="0" fontId="0" fillId="0" borderId="37" xfId="0" applyBorder="1" applyAlignment="1" applyProtection="1">
      <alignment horizontal="right" vertical="center"/>
    </xf>
    <xf numFmtId="1" fontId="0" fillId="0" borderId="0" xfId="3" applyNumberFormat="1" applyFont="1" applyFill="1" applyBorder="1" applyAlignment="1" applyProtection="1">
      <alignment horizontal="left"/>
      <protection locked="0"/>
    </xf>
    <xf numFmtId="0" fontId="0" fillId="0" borderId="10" xfId="0" applyBorder="1" applyProtection="1">
      <protection locked="0"/>
    </xf>
    <xf numFmtId="0" fontId="2" fillId="0" borderId="14" xfId="0" applyFont="1" applyBorder="1" applyAlignment="1" applyProtection="1">
      <alignment horizontal="left" vertical="top"/>
    </xf>
    <xf numFmtId="0" fontId="0" fillId="0" borderId="0" xfId="0" applyBorder="1"/>
    <xf numFmtId="9" fontId="0" fillId="0" borderId="15" xfId="0" applyNumberFormat="1" applyFill="1" applyBorder="1" applyAlignment="1" applyProtection="1">
      <alignment horizontal="left" wrapText="1"/>
    </xf>
    <xf numFmtId="167" fontId="0" fillId="0" borderId="15" xfId="1" applyNumberFormat="1" applyFont="1" applyFill="1" applyBorder="1" applyAlignment="1" applyProtection="1"/>
    <xf numFmtId="0" fontId="0" fillId="0" borderId="15" xfId="0" applyFill="1" applyBorder="1" applyProtection="1"/>
    <xf numFmtId="165" fontId="0" fillId="0" borderId="2" xfId="2" applyNumberFormat="1" applyFont="1" applyBorder="1" applyProtection="1"/>
    <xf numFmtId="0" fontId="0" fillId="0" borderId="0" xfId="1" applyNumberFormat="1" applyFont="1" applyFill="1" applyBorder="1" applyAlignment="1" applyProtection="1">
      <alignment horizontal="left"/>
    </xf>
    <xf numFmtId="0" fontId="4" fillId="0" borderId="12" xfId="0" applyFont="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4" fillId="0" borderId="14" xfId="0" applyFont="1" applyBorder="1" applyAlignment="1" applyProtection="1">
      <alignment horizontal="center" vertical="top"/>
      <protection locked="0"/>
    </xf>
    <xf numFmtId="0" fontId="4" fillId="0" borderId="0" xfId="0" applyFont="1" applyBorder="1" applyAlignment="1" applyProtection="1">
      <alignment horizontal="center" vertical="top"/>
      <protection locked="0"/>
    </xf>
    <xf numFmtId="44" fontId="0" fillId="0" borderId="0" xfId="0" applyNumberFormat="1" applyBorder="1" applyProtection="1">
      <protection locked="0"/>
    </xf>
    <xf numFmtId="0" fontId="0" fillId="0" borderId="16" xfId="0" applyBorder="1" applyProtection="1">
      <protection locked="0"/>
    </xf>
    <xf numFmtId="0" fontId="2" fillId="0" borderId="2" xfId="0" applyFont="1" applyBorder="1" applyProtection="1"/>
    <xf numFmtId="0" fontId="2" fillId="0" borderId="11" xfId="0" applyFont="1" applyBorder="1" applyProtection="1"/>
    <xf numFmtId="0" fontId="8" fillId="0" borderId="39" xfId="0" applyFont="1" applyFill="1" applyBorder="1"/>
    <xf numFmtId="0" fontId="8" fillId="0" borderId="15" xfId="0" applyFont="1" applyFill="1" applyBorder="1"/>
    <xf numFmtId="0" fontId="8" fillId="0" borderId="18" xfId="0" applyFont="1" applyFill="1" applyBorder="1"/>
    <xf numFmtId="0" fontId="7" fillId="0" borderId="2" xfId="0" applyFont="1" applyBorder="1" applyProtection="1"/>
    <xf numFmtId="0" fontId="11" fillId="0" borderId="38" xfId="0" applyFont="1" applyFill="1" applyBorder="1" applyAlignment="1">
      <alignment vertical="center"/>
    </xf>
    <xf numFmtId="0" fontId="11" fillId="0" borderId="40" xfId="0" applyFont="1" applyFill="1" applyBorder="1" applyAlignment="1">
      <alignment vertical="center"/>
    </xf>
    <xf numFmtId="0" fontId="0" fillId="0" borderId="38" xfId="0" applyFill="1" applyBorder="1"/>
    <xf numFmtId="0" fontId="0" fillId="0" borderId="38" xfId="0" applyFill="1" applyBorder="1" applyAlignment="1">
      <alignment horizontal="left" vertical="center"/>
    </xf>
    <xf numFmtId="0" fontId="0" fillId="0" borderId="20" xfId="0" applyFill="1" applyBorder="1"/>
    <xf numFmtId="0" fontId="10" fillId="0" borderId="38" xfId="0" applyFont="1" applyFill="1" applyBorder="1" applyProtection="1"/>
    <xf numFmtId="0" fontId="0" fillId="0" borderId="38" xfId="0" applyBorder="1" applyProtection="1"/>
    <xf numFmtId="0" fontId="0" fillId="0" borderId="20" xfId="0" applyBorder="1" applyProtection="1"/>
    <xf numFmtId="9" fontId="0" fillId="0" borderId="0" xfId="0" applyNumberFormat="1" applyFill="1" applyBorder="1" applyAlignment="1" applyProtection="1">
      <alignment horizontal="center" wrapText="1"/>
    </xf>
    <xf numFmtId="1" fontId="0" fillId="0" borderId="0" xfId="1" applyNumberFormat="1" applyFont="1" applyFill="1" applyBorder="1" applyAlignment="1" applyProtection="1"/>
    <xf numFmtId="0" fontId="3" fillId="3" borderId="9"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11" xfId="0" applyFont="1" applyFill="1" applyBorder="1" applyAlignment="1" applyProtection="1">
      <alignment horizontal="center"/>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Fill="1" applyBorder="1" applyAlignment="1" applyProtection="1">
      <alignment horizontal="center"/>
    </xf>
    <xf numFmtId="0" fontId="2" fillId="0" borderId="10" xfId="0" applyFont="1" applyFill="1" applyBorder="1" applyAlignment="1" applyProtection="1">
      <alignment horizontal="center"/>
    </xf>
    <xf numFmtId="0" fontId="0" fillId="0" borderId="24" xfId="0" applyBorder="1" applyAlignment="1" applyProtection="1">
      <alignment horizontal="center" wrapText="1"/>
    </xf>
    <xf numFmtId="0" fontId="0" fillId="0" borderId="1" xfId="0" applyBorder="1" applyAlignment="1" applyProtection="1">
      <alignment horizontal="center"/>
    </xf>
    <xf numFmtId="0" fontId="0" fillId="0" borderId="4" xfId="0" applyBorder="1" applyAlignment="1" applyProtection="1">
      <alignment horizontal="center" wrapText="1"/>
    </xf>
    <xf numFmtId="0" fontId="0" fillId="0" borderId="6" xfId="0" applyBorder="1" applyAlignment="1" applyProtection="1">
      <alignment horizontal="center"/>
    </xf>
    <xf numFmtId="0" fontId="2" fillId="0" borderId="27" xfId="0" applyFont="1" applyBorder="1" applyAlignment="1" applyProtection="1">
      <alignment horizontal="center"/>
    </xf>
    <xf numFmtId="0" fontId="2" fillId="0" borderId="28" xfId="0" applyFont="1" applyBorder="1" applyAlignment="1" applyProtection="1">
      <alignment horizontal="center"/>
    </xf>
    <xf numFmtId="0" fontId="2" fillId="0" borderId="29" xfId="0" applyFont="1" applyBorder="1" applyAlignment="1" applyProtection="1">
      <alignment horizontal="center"/>
    </xf>
    <xf numFmtId="0" fontId="0" fillId="0" borderId="19"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35"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7"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44" fontId="0" fillId="0" borderId="36" xfId="1" applyFont="1" applyFill="1" applyBorder="1" applyAlignment="1" applyProtection="1">
      <alignment horizontal="center"/>
    </xf>
    <xf numFmtId="44" fontId="0" fillId="0" borderId="18" xfId="1" applyFont="1" applyFill="1" applyBorder="1" applyAlignment="1" applyProtection="1">
      <alignment horizontal="center"/>
    </xf>
    <xf numFmtId="0" fontId="0" fillId="0" borderId="9" xfId="0" applyBorder="1" applyAlignment="1" applyProtection="1">
      <alignment horizontal="center" vertical="top" wrapText="1"/>
    </xf>
    <xf numFmtId="0" fontId="0" fillId="0" borderId="10" xfId="0" applyBorder="1" applyAlignment="1" applyProtection="1">
      <alignment horizontal="center" vertical="top" wrapText="1"/>
    </xf>
    <xf numFmtId="0" fontId="0" fillId="0" borderId="11" xfId="0" applyBorder="1" applyAlignment="1" applyProtection="1">
      <alignment horizontal="center" vertical="top" wrapText="1"/>
    </xf>
    <xf numFmtId="167" fontId="1" fillId="0" borderId="0" xfId="1" applyNumberFormat="1" applyFont="1" applyFill="1" applyBorder="1" applyAlignment="1" applyProtection="1">
      <alignment horizontal="center" wrapText="1"/>
    </xf>
    <xf numFmtId="0" fontId="2" fillId="0" borderId="21" xfId="0" applyFont="1" applyBorder="1" applyAlignment="1" applyProtection="1">
      <alignment horizontal="center"/>
    </xf>
    <xf numFmtId="0" fontId="2" fillId="0" borderId="31" xfId="0" applyFont="1" applyBorder="1" applyAlignment="1" applyProtection="1">
      <alignment horizontal="center"/>
    </xf>
    <xf numFmtId="0" fontId="2" fillId="0" borderId="32" xfId="0" applyFont="1" applyBorder="1" applyAlignment="1" applyProtection="1">
      <alignment horizontal="center"/>
    </xf>
    <xf numFmtId="0" fontId="2" fillId="0" borderId="21"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cellXfs>
  <cellStyles count="4">
    <cellStyle name="Comma" xfId="2" builtinId="3"/>
    <cellStyle name="Currency" xfId="1" builtinId="4"/>
    <cellStyle name="Normal" xfId="0" builtinId="0"/>
    <cellStyle name="Percent" xfId="3" builtinId="5"/>
  </cellStyles>
  <dxfs count="22">
    <dxf>
      <fill>
        <patternFill>
          <bgColor rgb="FFFF0000"/>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patternType="none">
          <bgColor auto="1"/>
        </patternFill>
      </fill>
    </dxf>
    <dxf>
      <fill>
        <patternFill>
          <bgColor rgb="FFFFFF00"/>
        </patternFill>
      </fill>
    </dxf>
    <dxf>
      <fill>
        <patternFill patternType="solid">
          <fgColor auto="1"/>
          <bgColor theme="5"/>
        </patternFill>
      </fill>
    </dxf>
    <dxf>
      <border>
        <left style="thin">
          <color auto="1"/>
        </left>
        <right style="thin">
          <color auto="1"/>
        </right>
        <top style="thin">
          <color auto="1"/>
        </top>
        <bottom style="thin">
          <color auto="1"/>
        </bottom>
        <vertical/>
        <horizontal/>
      </border>
    </dxf>
    <dxf>
      <fill>
        <patternFill>
          <bgColor theme="0" tint="-0.14996795556505021"/>
        </patternFill>
      </fill>
      <border>
        <vertical/>
        <horizontal/>
      </border>
    </dxf>
    <dxf>
      <fill>
        <patternFill>
          <bgColor rgb="FFFFFF00"/>
        </patternFill>
      </fill>
    </dxf>
    <dxf>
      <fill>
        <patternFill>
          <bgColor theme="0"/>
        </patternFill>
      </fill>
    </dxf>
    <dxf>
      <fill>
        <patternFill>
          <bgColor rgb="FFFFFF00"/>
        </patternFill>
      </fill>
    </dxf>
    <dxf>
      <fill>
        <patternFill patternType="none">
          <bgColor auto="1"/>
        </patternFill>
      </fill>
    </dxf>
    <dxf>
      <fill>
        <patternFill>
          <bgColor rgb="FFFFFF00"/>
        </patternFill>
      </fill>
    </dxf>
    <dxf>
      <fill>
        <patternFill patternType="solid">
          <fgColor auto="1"/>
          <bgColor theme="5"/>
        </patternFill>
      </fill>
    </dxf>
    <dxf>
      <border>
        <left style="thin">
          <color auto="1"/>
        </left>
        <right style="thin">
          <color auto="1"/>
        </right>
        <top style="thin">
          <color auto="1"/>
        </top>
        <bottom style="thin">
          <color auto="1"/>
        </bottom>
        <vertical/>
        <horizontal/>
      </border>
    </dxf>
    <dxf>
      <fill>
        <patternFill>
          <bgColor theme="0" tint="-0.14996795556505021"/>
        </patternFill>
      </fill>
      <border>
        <vertical/>
        <horizontal/>
      </border>
    </dxf>
    <dxf>
      <fill>
        <patternFill patternType="solid">
          <bgColor theme="0" tint="-0.24994659260841701"/>
        </patternFill>
      </fill>
      <border>
        <left style="thin">
          <color auto="1"/>
        </left>
        <right style="thin">
          <color auto="1"/>
        </right>
        <top style="thin">
          <color auto="1"/>
        </top>
        <bottom style="thin">
          <color auto="1"/>
        </bottom>
      </border>
    </dxf>
    <dxf>
      <fill>
        <patternFill>
          <bgColor rgb="FFFFFF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K$57" fmlaRange="$I$56:$I$58" noThreeD="1" sel="1" val="0"/>
</file>

<file path=xl/ctrlProps/ctrlProp2.xml><?xml version="1.0" encoding="utf-8"?>
<formControlPr xmlns="http://schemas.microsoft.com/office/spreadsheetml/2009/9/main" objectType="Drop" dropStyle="combo" dx="16" fmlaLink="$N$56:$N$60" fmlaRange="$M$56:$M$60" noThreeD="1" sel="1" val="0"/>
</file>

<file path=xl/ctrlProps/ctrlProp3.xml><?xml version="1.0" encoding="utf-8"?>
<formControlPr xmlns="http://schemas.microsoft.com/office/spreadsheetml/2009/9/main" objectType="Drop" dropStyle="combo" dx="16" fmlaLink="$K$57" fmlaRange="$I$56:$I$58" noThreeD="1" sel="1" val="0"/>
</file>

<file path=xl/ctrlProps/ctrlProp4.xml><?xml version="1.0" encoding="utf-8"?>
<formControlPr xmlns="http://schemas.microsoft.com/office/spreadsheetml/2009/9/main" objectType="Drop" dropStyle="combo" dx="16" fmlaLink="$N$56:$N$59" fmlaRange="$M$56:$M$59" noThreeD="1" sel="1" val="0"/>
</file>

<file path=xl/ctrlProps/ctrlProp5.xml><?xml version="1.0" encoding="utf-8"?>
<formControlPr xmlns="http://schemas.microsoft.com/office/spreadsheetml/2009/9/main" objectType="Drop" dropStyle="combo" dx="16" fmlaLink="$O$53:$O$54" fmlaRange="$N$53:$N$54" noThreeD="1" sel="1" val="0"/>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182277</xdr:colOff>
      <xdr:row>26</xdr:row>
      <xdr:rowOff>57849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326277" cy="5010849"/>
        </a:xfrm>
        <a:prstGeom prst="rect">
          <a:avLst/>
        </a:prstGeom>
      </xdr:spPr>
    </xdr:pic>
    <xdr:clientData/>
  </xdr:twoCellAnchor>
  <xdr:twoCellAnchor editAs="oneCell">
    <xdr:from>
      <xdr:col>0</xdr:col>
      <xdr:colOff>47625</xdr:colOff>
      <xdr:row>26</xdr:row>
      <xdr:rowOff>76200</xdr:rowOff>
    </xdr:from>
    <xdr:to>
      <xdr:col>15</xdr:col>
      <xdr:colOff>172744</xdr:colOff>
      <xdr:row>60</xdr:row>
      <xdr:rowOff>162841</xdr:rowOff>
    </xdr:to>
    <xdr:pic>
      <xdr:nvPicPr>
        <xdr:cNvPr id="3" name="Picture 2"/>
        <xdr:cNvPicPr>
          <a:picLocks noChangeAspect="1"/>
        </xdr:cNvPicPr>
      </xdr:nvPicPr>
      <xdr:blipFill>
        <a:blip xmlns:r="http://schemas.openxmlformats.org/officeDocument/2006/relationships" r:embed="rId2"/>
        <a:stretch>
          <a:fillRect/>
        </a:stretch>
      </xdr:blipFill>
      <xdr:spPr>
        <a:xfrm>
          <a:off x="47625" y="5029200"/>
          <a:ext cx="9269119" cy="6563641"/>
        </a:xfrm>
        <a:prstGeom prst="rect">
          <a:avLst/>
        </a:prstGeom>
      </xdr:spPr>
    </xdr:pic>
    <xdr:clientData/>
  </xdr:twoCellAnchor>
  <xdr:twoCellAnchor editAs="oneCell">
    <xdr:from>
      <xdr:col>0</xdr:col>
      <xdr:colOff>38100</xdr:colOff>
      <xdr:row>59</xdr:row>
      <xdr:rowOff>66675</xdr:rowOff>
    </xdr:from>
    <xdr:to>
      <xdr:col>15</xdr:col>
      <xdr:colOff>153692</xdr:colOff>
      <xdr:row>92</xdr:row>
      <xdr:rowOff>38973</xdr:rowOff>
    </xdr:to>
    <xdr:pic>
      <xdr:nvPicPr>
        <xdr:cNvPr id="9" name="Picture 8"/>
        <xdr:cNvPicPr>
          <a:picLocks noChangeAspect="1"/>
        </xdr:cNvPicPr>
      </xdr:nvPicPr>
      <xdr:blipFill>
        <a:blip xmlns:r="http://schemas.openxmlformats.org/officeDocument/2006/relationships" r:embed="rId3"/>
        <a:stretch>
          <a:fillRect/>
        </a:stretch>
      </xdr:blipFill>
      <xdr:spPr>
        <a:xfrm>
          <a:off x="38100" y="11306175"/>
          <a:ext cx="9259592" cy="6258798"/>
        </a:xfrm>
        <a:prstGeom prst="rect">
          <a:avLst/>
        </a:prstGeom>
      </xdr:spPr>
    </xdr:pic>
    <xdr:clientData/>
  </xdr:twoCellAnchor>
  <xdr:twoCellAnchor editAs="oneCell">
    <xdr:from>
      <xdr:col>0</xdr:col>
      <xdr:colOff>0</xdr:colOff>
      <xdr:row>92</xdr:row>
      <xdr:rowOff>114300</xdr:rowOff>
    </xdr:from>
    <xdr:to>
      <xdr:col>15</xdr:col>
      <xdr:colOff>125119</xdr:colOff>
      <xdr:row>126</xdr:row>
      <xdr:rowOff>19941</xdr:rowOff>
    </xdr:to>
    <xdr:pic>
      <xdr:nvPicPr>
        <xdr:cNvPr id="10" name="Picture 9"/>
        <xdr:cNvPicPr>
          <a:picLocks noChangeAspect="1"/>
        </xdr:cNvPicPr>
      </xdr:nvPicPr>
      <xdr:blipFill>
        <a:blip xmlns:r="http://schemas.openxmlformats.org/officeDocument/2006/relationships" r:embed="rId4"/>
        <a:stretch>
          <a:fillRect/>
        </a:stretch>
      </xdr:blipFill>
      <xdr:spPr>
        <a:xfrm>
          <a:off x="0" y="17640300"/>
          <a:ext cx="9269119" cy="6382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56</xdr:row>
          <xdr:rowOff>0</xdr:rowOff>
        </xdr:from>
        <xdr:to>
          <xdr:col>1</xdr:col>
          <xdr:colOff>1485900</xdr:colOff>
          <xdr:row>57</xdr:row>
          <xdr:rowOff>0</xdr:rowOff>
        </xdr:to>
        <xdr:sp macro="" textlink="">
          <xdr:nvSpPr>
            <xdr:cNvPr id="3074" name="Drop Down 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180975</xdr:rowOff>
        </xdr:from>
        <xdr:to>
          <xdr:col>4</xdr:col>
          <xdr:colOff>104775</xdr:colOff>
          <xdr:row>57</xdr:row>
          <xdr:rowOff>9525</xdr:rowOff>
        </xdr:to>
        <xdr:sp macro="" textlink="">
          <xdr:nvSpPr>
            <xdr:cNvPr id="3075" name="Drop Down 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163224</xdr:colOff>
      <xdr:row>37</xdr:row>
      <xdr:rowOff>10510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9307224" cy="7059010"/>
        </a:xfrm>
        <a:prstGeom prst="rect">
          <a:avLst/>
        </a:prstGeom>
      </xdr:spPr>
    </xdr:pic>
    <xdr:clientData/>
  </xdr:twoCellAnchor>
  <xdr:twoCellAnchor editAs="oneCell">
    <xdr:from>
      <xdr:col>0</xdr:col>
      <xdr:colOff>57150</xdr:colOff>
      <xdr:row>37</xdr:row>
      <xdr:rowOff>47625</xdr:rowOff>
    </xdr:from>
    <xdr:to>
      <xdr:col>15</xdr:col>
      <xdr:colOff>144163</xdr:colOff>
      <xdr:row>60</xdr:row>
      <xdr:rowOff>29184</xdr:rowOff>
    </xdr:to>
    <xdr:pic>
      <xdr:nvPicPr>
        <xdr:cNvPr id="3" name="Picture 2"/>
        <xdr:cNvPicPr>
          <a:picLocks noChangeAspect="1"/>
        </xdr:cNvPicPr>
      </xdr:nvPicPr>
      <xdr:blipFill>
        <a:blip xmlns:r="http://schemas.openxmlformats.org/officeDocument/2006/relationships" r:embed="rId2"/>
        <a:stretch>
          <a:fillRect/>
        </a:stretch>
      </xdr:blipFill>
      <xdr:spPr>
        <a:xfrm>
          <a:off x="57150" y="7096125"/>
          <a:ext cx="9231013" cy="4363059"/>
        </a:xfrm>
        <a:prstGeom prst="rect">
          <a:avLst/>
        </a:prstGeom>
      </xdr:spPr>
    </xdr:pic>
    <xdr:clientData/>
  </xdr:twoCellAnchor>
  <xdr:twoCellAnchor editAs="oneCell">
    <xdr:from>
      <xdr:col>0</xdr:col>
      <xdr:colOff>0</xdr:colOff>
      <xdr:row>58</xdr:row>
      <xdr:rowOff>66675</xdr:rowOff>
    </xdr:from>
    <xdr:to>
      <xdr:col>15</xdr:col>
      <xdr:colOff>115592</xdr:colOff>
      <xdr:row>96</xdr:row>
      <xdr:rowOff>77212</xdr:rowOff>
    </xdr:to>
    <xdr:pic>
      <xdr:nvPicPr>
        <xdr:cNvPr id="4" name="Picture 3"/>
        <xdr:cNvPicPr>
          <a:picLocks noChangeAspect="1"/>
        </xdr:cNvPicPr>
      </xdr:nvPicPr>
      <xdr:blipFill>
        <a:blip xmlns:r="http://schemas.openxmlformats.org/officeDocument/2006/relationships" r:embed="rId3"/>
        <a:stretch>
          <a:fillRect/>
        </a:stretch>
      </xdr:blipFill>
      <xdr:spPr>
        <a:xfrm>
          <a:off x="0" y="11115675"/>
          <a:ext cx="9259592" cy="7249537"/>
        </a:xfrm>
        <a:prstGeom prst="rect">
          <a:avLst/>
        </a:prstGeom>
      </xdr:spPr>
    </xdr:pic>
    <xdr:clientData/>
  </xdr:twoCellAnchor>
  <xdr:twoCellAnchor editAs="oneCell">
    <xdr:from>
      <xdr:col>0</xdr:col>
      <xdr:colOff>0</xdr:colOff>
      <xdr:row>96</xdr:row>
      <xdr:rowOff>142875</xdr:rowOff>
    </xdr:from>
    <xdr:to>
      <xdr:col>15</xdr:col>
      <xdr:colOff>106066</xdr:colOff>
      <xdr:row>110</xdr:row>
      <xdr:rowOff>86089</xdr:rowOff>
    </xdr:to>
    <xdr:pic>
      <xdr:nvPicPr>
        <xdr:cNvPr id="5" name="Picture 4"/>
        <xdr:cNvPicPr>
          <a:picLocks noChangeAspect="1"/>
        </xdr:cNvPicPr>
      </xdr:nvPicPr>
      <xdr:blipFill>
        <a:blip xmlns:r="http://schemas.openxmlformats.org/officeDocument/2006/relationships" r:embed="rId4"/>
        <a:stretch>
          <a:fillRect/>
        </a:stretch>
      </xdr:blipFill>
      <xdr:spPr>
        <a:xfrm>
          <a:off x="0" y="18430875"/>
          <a:ext cx="9250066" cy="26102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666750</xdr:colOff>
          <xdr:row>56</xdr:row>
          <xdr:rowOff>0</xdr:rowOff>
        </xdr:from>
        <xdr:to>
          <xdr:col>1</xdr:col>
          <xdr:colOff>1485900</xdr:colOff>
          <xdr:row>57</xdr:row>
          <xdr:rowOff>9525</xdr:rowOff>
        </xdr:to>
        <xdr:sp macro="" textlink="">
          <xdr:nvSpPr>
            <xdr:cNvPr id="6145" name="Drop Dow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180975</xdr:rowOff>
        </xdr:from>
        <xdr:to>
          <xdr:col>4</xdr:col>
          <xdr:colOff>104775</xdr:colOff>
          <xdr:row>57</xdr:row>
          <xdr:rowOff>28575</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125119</xdr:colOff>
      <xdr:row>38</xdr:row>
      <xdr:rowOff>39116</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0"/>
          <a:ext cx="9269119" cy="7278116"/>
        </a:xfrm>
        <a:prstGeom prst="rect">
          <a:avLst/>
        </a:prstGeom>
      </xdr:spPr>
    </xdr:pic>
    <xdr:clientData/>
  </xdr:twoCellAnchor>
  <xdr:twoCellAnchor editAs="oneCell">
    <xdr:from>
      <xdr:col>0</xdr:col>
      <xdr:colOff>0</xdr:colOff>
      <xdr:row>38</xdr:row>
      <xdr:rowOff>47625</xdr:rowOff>
    </xdr:from>
    <xdr:to>
      <xdr:col>15</xdr:col>
      <xdr:colOff>115592</xdr:colOff>
      <xdr:row>50</xdr:row>
      <xdr:rowOff>95576</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7286625"/>
          <a:ext cx="9259592" cy="23339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52</xdr:row>
          <xdr:rowOff>0</xdr:rowOff>
        </xdr:from>
        <xdr:to>
          <xdr:col>5</xdr:col>
          <xdr:colOff>495300</xdr:colOff>
          <xdr:row>53</xdr:row>
          <xdr:rowOff>28575</xdr:rowOff>
        </xdr:to>
        <xdr:sp macro="" textlink="">
          <xdr:nvSpPr>
            <xdr:cNvPr id="5122" name="Drop Down 2"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828675</xdr:colOff>
      <xdr:row>51</xdr:row>
      <xdr:rowOff>171449</xdr:rowOff>
    </xdr:from>
    <xdr:to>
      <xdr:col>1</xdr:col>
      <xdr:colOff>1638300</xdr:colOff>
      <xdr:row>53</xdr:row>
      <xdr:rowOff>66674</xdr:rowOff>
    </xdr:to>
    <xdr:sp macro="" textlink="">
      <xdr:nvSpPr>
        <xdr:cNvPr id="3" name="Rectangle 2"/>
        <xdr:cNvSpPr/>
      </xdr:nvSpPr>
      <xdr:spPr>
        <a:xfrm>
          <a:off x="3514725" y="11668124"/>
          <a:ext cx="80962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Annually</a:t>
          </a:r>
        </a:p>
      </xdr:txBody>
    </xdr:sp>
    <xdr:clientData/>
  </xdr:twoCellAnchor>
  <xdr:twoCellAnchor>
    <xdr:from>
      <xdr:col>1</xdr:col>
      <xdr:colOff>1943100</xdr:colOff>
      <xdr:row>51</xdr:row>
      <xdr:rowOff>171449</xdr:rowOff>
    </xdr:from>
    <xdr:to>
      <xdr:col>1</xdr:col>
      <xdr:colOff>2752725</xdr:colOff>
      <xdr:row>53</xdr:row>
      <xdr:rowOff>66674</xdr:rowOff>
    </xdr:to>
    <xdr:sp macro="" textlink="">
      <xdr:nvSpPr>
        <xdr:cNvPr id="7" name="Rectangle 6"/>
        <xdr:cNvSpPr/>
      </xdr:nvSpPr>
      <xdr:spPr>
        <a:xfrm>
          <a:off x="4629150" y="11668124"/>
          <a:ext cx="80962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Monthly</a:t>
          </a:r>
        </a:p>
      </xdr:txBody>
    </xdr:sp>
    <xdr:clientData/>
  </xdr:twoCellAnchor>
  <mc:AlternateContent xmlns:mc="http://schemas.openxmlformats.org/markup-compatibility/2006">
    <mc:Choice xmlns:a14="http://schemas.microsoft.com/office/drawing/2010/main" Requires="a14">
      <xdr:twoCellAnchor>
        <xdr:from>
          <xdr:col>1</xdr:col>
          <xdr:colOff>704849</xdr:colOff>
          <xdr:row>51</xdr:row>
          <xdr:rowOff>161924</xdr:rowOff>
        </xdr:from>
        <xdr:to>
          <xdr:col>1</xdr:col>
          <xdr:colOff>2133600</xdr:colOff>
          <xdr:row>53</xdr:row>
          <xdr:rowOff>38100</xdr:rowOff>
        </xdr:to>
        <xdr:grpSp>
          <xdr:nvGrpSpPr>
            <xdr:cNvPr id="2" name="Group 1"/>
            <xdr:cNvGrpSpPr/>
          </xdr:nvGrpSpPr>
          <xdr:grpSpPr>
            <a:xfrm>
              <a:off x="3390899" y="11658599"/>
              <a:ext cx="1428751" cy="276226"/>
              <a:chOff x="3390899" y="11658599"/>
              <a:chExt cx="1428751" cy="276226"/>
            </a:xfrm>
          </xdr:grpSpPr>
          <xdr:sp macro="" textlink="">
            <xdr:nvSpPr>
              <xdr:cNvPr id="5125" name="Option Button 5" hidden="1">
                <a:extLst>
                  <a:ext uri="{63B3BB69-23CF-44E3-9099-C40C66FF867C}">
                    <a14:compatExt spid="_x0000_s5125"/>
                  </a:ext>
                </a:extLst>
              </xdr:cNvPr>
              <xdr:cNvSpPr/>
            </xdr:nvSpPr>
            <xdr:spPr bwMode="auto">
              <a:xfrm>
                <a:off x="3390899" y="11658599"/>
                <a:ext cx="342901"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Option Button 6" hidden="1">
                <a:extLst>
                  <a:ext uri="{63B3BB69-23CF-44E3-9099-C40C66FF867C}">
                    <a14:compatExt spid="_x0000_s5126"/>
                  </a:ext>
                </a:extLst>
              </xdr:cNvPr>
              <xdr:cNvSpPr/>
            </xdr:nvSpPr>
            <xdr:spPr bwMode="auto">
              <a:xfrm>
                <a:off x="4476750" y="11658600"/>
                <a:ext cx="3429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79" workbookViewId="0">
      <selection activeCell="W91" sqref="W91"/>
    </sheetView>
  </sheetViews>
  <sheetFormatPr defaultRowHeight="15" x14ac:dyDescent="0.25"/>
  <sheetData/>
  <sheetProtection algorithmName="SHA-512" hashValue="/3qX3clpmGi2raT+cgadJbvNXw6gPcHcNcn3yBubbR0Ww54a1Zlp66ieBUp2UF7HBfcw6arHsegG86HvLXKMvw==" saltValue="bNDX+5k5GcDCL+2gScX2h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T100"/>
  <sheetViews>
    <sheetView topLeftCell="A40" zoomScaleNormal="100" workbookViewId="0">
      <selection activeCell="R62" sqref="R62"/>
    </sheetView>
  </sheetViews>
  <sheetFormatPr defaultColWidth="9.140625" defaultRowHeight="15" x14ac:dyDescent="0.25"/>
  <cols>
    <col min="1" max="1" width="37.85546875" style="8" customWidth="1"/>
    <col min="2" max="2" width="42.28515625" style="8" customWidth="1"/>
    <col min="3" max="3" width="37.28515625" style="8" customWidth="1"/>
    <col min="4" max="4" width="15.42578125" style="8" customWidth="1"/>
    <col min="5" max="5" width="15.140625" style="8" customWidth="1"/>
    <col min="6" max="6" width="16.85546875" style="8" customWidth="1"/>
    <col min="7" max="7" width="15" style="8" customWidth="1"/>
    <col min="8" max="8" width="12.28515625" style="8" customWidth="1"/>
    <col min="9" max="9" width="10.42578125" style="8" hidden="1" customWidth="1"/>
    <col min="10" max="10" width="12" style="8" hidden="1" customWidth="1"/>
    <col min="11" max="11" width="10.5703125" style="8" hidden="1" customWidth="1"/>
    <col min="12" max="12" width="12.7109375" style="8" hidden="1" customWidth="1"/>
    <col min="13" max="13" width="14.7109375" style="8" hidden="1" customWidth="1"/>
    <col min="14" max="14" width="2" style="8" hidden="1" customWidth="1"/>
    <col min="15" max="16" width="9.140625" style="8" hidden="1" customWidth="1"/>
    <col min="17" max="17" width="6.28515625" style="8" customWidth="1"/>
    <col min="18" max="18" width="20.85546875" style="8" bestFit="1" customWidth="1"/>
    <col min="19" max="19" width="10.7109375" style="8" bestFit="1" customWidth="1"/>
    <col min="20" max="20" width="25.28515625" style="8" customWidth="1"/>
    <col min="21" max="16384" width="9.140625" style="8"/>
  </cols>
  <sheetData>
    <row r="1" spans="1:6" ht="21" x14ac:dyDescent="0.35">
      <c r="A1" s="66" t="s">
        <v>24</v>
      </c>
    </row>
    <row r="2" spans="1:6" ht="15.75" thickBot="1" x14ac:dyDescent="0.3">
      <c r="A2" s="78"/>
    </row>
    <row r="3" spans="1:6" ht="15.75" thickBot="1" x14ac:dyDescent="0.3">
      <c r="A3" s="67" t="s">
        <v>20</v>
      </c>
      <c r="B3" s="134"/>
    </row>
    <row r="4" spans="1:6" ht="15.75" thickBot="1" x14ac:dyDescent="0.3">
      <c r="A4" s="78"/>
      <c r="B4" s="135"/>
    </row>
    <row r="5" spans="1:6" ht="15.75" thickBot="1" x14ac:dyDescent="0.3">
      <c r="A5" s="67" t="s">
        <v>21</v>
      </c>
      <c r="B5" s="134"/>
    </row>
    <row r="6" spans="1:6" ht="15.75" thickBot="1" x14ac:dyDescent="0.3">
      <c r="A6" s="78"/>
      <c r="B6" s="135"/>
    </row>
    <row r="7" spans="1:6" ht="15.75" thickBot="1" x14ac:dyDescent="0.3">
      <c r="A7" s="67" t="s">
        <v>22</v>
      </c>
      <c r="B7" s="134"/>
      <c r="F7" s="17"/>
    </row>
    <row r="8" spans="1:6" ht="15.75" thickBot="1" x14ac:dyDescent="0.3">
      <c r="A8" s="79"/>
      <c r="B8" s="135"/>
      <c r="F8" s="78"/>
    </row>
    <row r="9" spans="1:6" ht="15.75" thickBot="1" x14ac:dyDescent="0.3">
      <c r="A9" s="67" t="s">
        <v>23</v>
      </c>
      <c r="B9" s="134"/>
    </row>
    <row r="10" spans="1:6" ht="15.75" thickBot="1" x14ac:dyDescent="0.3">
      <c r="A10" s="79"/>
      <c r="B10" s="135"/>
    </row>
    <row r="11" spans="1:6" ht="15.75" thickBot="1" x14ac:dyDescent="0.3">
      <c r="A11" s="67" t="s">
        <v>42</v>
      </c>
      <c r="B11" s="134"/>
    </row>
    <row r="12" spans="1:6" ht="15.75" thickBot="1" x14ac:dyDescent="0.3">
      <c r="A12" s="95"/>
      <c r="B12" s="136"/>
    </row>
    <row r="13" spans="1:6" ht="15.75" thickBot="1" x14ac:dyDescent="0.3">
      <c r="A13" s="67" t="s">
        <v>53</v>
      </c>
      <c r="B13" s="134"/>
    </row>
    <row r="14" spans="1:6" ht="15.75" thickBot="1" x14ac:dyDescent="0.3">
      <c r="A14" s="95"/>
      <c r="B14" s="136"/>
    </row>
    <row r="15" spans="1:6" ht="30.75" thickBot="1" x14ac:dyDescent="0.3">
      <c r="A15" s="103" t="s">
        <v>54</v>
      </c>
      <c r="B15" s="134"/>
    </row>
    <row r="16" spans="1:6" ht="15.75" thickBot="1" x14ac:dyDescent="0.3">
      <c r="A16" s="109"/>
      <c r="B16" s="7"/>
    </row>
    <row r="17" spans="1:9" ht="30.75" thickBot="1" x14ac:dyDescent="0.3">
      <c r="A17" s="108" t="s">
        <v>57</v>
      </c>
      <c r="B17" s="134" t="s">
        <v>136</v>
      </c>
    </row>
    <row r="18" spans="1:9" x14ac:dyDescent="0.25">
      <c r="A18" s="109"/>
      <c r="B18" s="11"/>
    </row>
    <row r="19" spans="1:9" x14ac:dyDescent="0.25">
      <c r="A19" s="109" t="str">
        <f>IF($B$17="Y", "Number of black start units", "")</f>
        <v/>
      </c>
      <c r="B19" s="139"/>
    </row>
    <row r="20" spans="1:9" x14ac:dyDescent="0.25">
      <c r="A20" s="109" t="str">
        <f>IF($B$17="Y", "Number of total units", "")</f>
        <v/>
      </c>
      <c r="B20" s="139"/>
    </row>
    <row r="21" spans="1:9" ht="15.75" thickBot="1" x14ac:dyDescent="0.3">
      <c r="A21" s="78"/>
    </row>
    <row r="22" spans="1:9" ht="19.5" thickBot="1" x14ac:dyDescent="0.35">
      <c r="A22" s="170" t="s">
        <v>25</v>
      </c>
      <c r="B22" s="171"/>
      <c r="C22" s="171"/>
      <c r="D22" s="172"/>
      <c r="E22" s="10"/>
      <c r="F22" s="10"/>
      <c r="G22" s="11"/>
    </row>
    <row r="23" spans="1:9" ht="30" customHeight="1" x14ac:dyDescent="0.25">
      <c r="A23" s="185" t="s">
        <v>19</v>
      </c>
      <c r="B23" s="187" t="s">
        <v>49</v>
      </c>
      <c r="C23" s="188"/>
      <c r="D23" s="189"/>
      <c r="E23" s="12"/>
      <c r="F23" s="12"/>
      <c r="G23" s="12"/>
      <c r="H23" s="11"/>
    </row>
    <row r="24" spans="1:9" ht="54" customHeight="1" thickBot="1" x14ac:dyDescent="0.3">
      <c r="A24" s="186"/>
      <c r="B24" s="190"/>
      <c r="C24" s="191"/>
      <c r="D24" s="192"/>
      <c r="E24" s="13"/>
      <c r="F24" s="13"/>
      <c r="G24" s="13"/>
      <c r="H24" s="11"/>
    </row>
    <row r="25" spans="1:9" ht="15.75" thickBot="1" x14ac:dyDescent="0.3">
      <c r="A25" s="193" t="s">
        <v>65</v>
      </c>
      <c r="B25" s="194"/>
      <c r="C25" s="194"/>
      <c r="D25" s="195"/>
      <c r="E25" s="14"/>
      <c r="F25" s="14"/>
      <c r="G25" s="14"/>
      <c r="H25" s="11"/>
    </row>
    <row r="26" spans="1:9" x14ac:dyDescent="0.25">
      <c r="A26" s="96" t="s">
        <v>47</v>
      </c>
      <c r="B26" s="99" t="s">
        <v>43</v>
      </c>
      <c r="C26" s="100" t="s">
        <v>35</v>
      </c>
      <c r="D26" s="98" t="s">
        <v>3</v>
      </c>
      <c r="E26" s="11"/>
      <c r="F26" s="11"/>
      <c r="G26" s="11"/>
      <c r="H26" s="11"/>
      <c r="I26" s="11"/>
    </row>
    <row r="27" spans="1:9" x14ac:dyDescent="0.25">
      <c r="A27" s="48"/>
      <c r="B27" s="32"/>
      <c r="C27" s="32"/>
      <c r="D27" s="1"/>
      <c r="E27" s="11"/>
      <c r="F27" s="11"/>
      <c r="G27" s="11"/>
      <c r="H27" s="11"/>
      <c r="I27" s="11"/>
    </row>
    <row r="28" spans="1:9" x14ac:dyDescent="0.25">
      <c r="A28" s="48"/>
      <c r="B28" s="32"/>
      <c r="C28" s="32"/>
      <c r="D28" s="1"/>
      <c r="E28" s="11"/>
      <c r="F28" s="11"/>
      <c r="G28" s="11"/>
      <c r="H28" s="11"/>
      <c r="I28" s="11"/>
    </row>
    <row r="29" spans="1:9" x14ac:dyDescent="0.25">
      <c r="A29" s="48"/>
      <c r="B29" s="32"/>
      <c r="C29" s="32"/>
      <c r="D29" s="1"/>
      <c r="E29" s="11"/>
      <c r="F29" s="11"/>
      <c r="G29" s="11"/>
      <c r="H29" s="11"/>
      <c r="I29" s="11"/>
    </row>
    <row r="30" spans="1:9" x14ac:dyDescent="0.25">
      <c r="A30" s="48"/>
      <c r="B30" s="32"/>
      <c r="C30" s="32"/>
      <c r="D30" s="1"/>
    </row>
    <row r="31" spans="1:9" x14ac:dyDescent="0.25">
      <c r="A31" s="48"/>
      <c r="B31" s="32"/>
      <c r="C31" s="32"/>
      <c r="D31" s="1"/>
    </row>
    <row r="32" spans="1:9" x14ac:dyDescent="0.25">
      <c r="A32" s="48"/>
      <c r="B32" s="32"/>
      <c r="C32" s="32"/>
      <c r="D32" s="1"/>
    </row>
    <row r="33" spans="1:9" x14ac:dyDescent="0.25">
      <c r="A33" s="48"/>
      <c r="B33" s="32"/>
      <c r="C33" s="32"/>
      <c r="D33" s="1"/>
    </row>
    <row r="34" spans="1:9" x14ac:dyDescent="0.25">
      <c r="A34" s="48"/>
      <c r="B34" s="32"/>
      <c r="C34" s="32"/>
      <c r="D34" s="1"/>
    </row>
    <row r="35" spans="1:9" x14ac:dyDescent="0.25">
      <c r="A35" s="48"/>
      <c r="B35" s="32"/>
      <c r="C35" s="32"/>
      <c r="D35" s="1"/>
    </row>
    <row r="36" spans="1:9" x14ac:dyDescent="0.25">
      <c r="A36" s="48"/>
      <c r="B36" s="32"/>
      <c r="C36" s="32"/>
      <c r="D36" s="1"/>
    </row>
    <row r="37" spans="1:9" x14ac:dyDescent="0.25">
      <c r="A37" s="48"/>
      <c r="B37" s="32"/>
      <c r="C37" s="32"/>
      <c r="D37" s="1"/>
    </row>
    <row r="38" spans="1:9" x14ac:dyDescent="0.25">
      <c r="A38" s="48"/>
      <c r="B38" s="32"/>
      <c r="C38" s="32"/>
      <c r="D38" s="1"/>
    </row>
    <row r="39" spans="1:9" x14ac:dyDescent="0.25">
      <c r="A39" s="48"/>
      <c r="B39" s="32"/>
      <c r="C39" s="32"/>
      <c r="D39" s="1"/>
    </row>
    <row r="40" spans="1:9" x14ac:dyDescent="0.25">
      <c r="A40" s="48"/>
      <c r="B40" s="32"/>
      <c r="C40" s="32"/>
      <c r="D40" s="1"/>
    </row>
    <row r="41" spans="1:9" x14ac:dyDescent="0.25">
      <c r="A41" s="48"/>
      <c r="B41" s="32"/>
      <c r="C41" s="32"/>
      <c r="D41" s="1"/>
    </row>
    <row r="42" spans="1:9" x14ac:dyDescent="0.25">
      <c r="A42" s="48"/>
      <c r="B42" s="32"/>
      <c r="C42" s="32"/>
      <c r="D42" s="1"/>
    </row>
    <row r="43" spans="1:9" x14ac:dyDescent="0.25">
      <c r="A43" s="48"/>
      <c r="B43" s="32"/>
      <c r="C43" s="32"/>
      <c r="D43" s="1"/>
    </row>
    <row r="44" spans="1:9" x14ac:dyDescent="0.25">
      <c r="A44" s="48"/>
      <c r="B44" s="32"/>
      <c r="C44" s="32"/>
      <c r="D44" s="1"/>
    </row>
    <row r="45" spans="1:9" x14ac:dyDescent="0.25">
      <c r="A45" s="48"/>
      <c r="B45" s="32"/>
      <c r="C45" s="32"/>
      <c r="D45" s="1"/>
    </row>
    <row r="46" spans="1:9" x14ac:dyDescent="0.25">
      <c r="A46" s="48"/>
      <c r="B46" s="32"/>
      <c r="C46" s="32"/>
      <c r="D46" s="1"/>
    </row>
    <row r="47" spans="1:9" x14ac:dyDescent="0.25">
      <c r="A47" s="48"/>
      <c r="B47" s="32"/>
      <c r="C47" s="32"/>
      <c r="D47" s="1"/>
    </row>
    <row r="48" spans="1:9" ht="15.75" x14ac:dyDescent="0.25">
      <c r="A48" s="48"/>
      <c r="B48" s="32"/>
      <c r="C48" s="32"/>
      <c r="D48" s="1"/>
      <c r="E48" s="7"/>
      <c r="F48" s="15"/>
      <c r="G48" s="15"/>
      <c r="H48" s="7"/>
      <c r="I48" s="7"/>
    </row>
    <row r="49" spans="1:20" x14ac:dyDescent="0.25">
      <c r="A49" s="48"/>
      <c r="B49" s="32"/>
      <c r="C49" s="32"/>
      <c r="D49" s="1"/>
      <c r="E49" s="7"/>
      <c r="F49" s="7"/>
      <c r="G49" s="7"/>
      <c r="H49" s="7"/>
      <c r="I49" s="7"/>
    </row>
    <row r="50" spans="1:20" x14ac:dyDescent="0.25">
      <c r="A50" s="48"/>
      <c r="B50" s="32"/>
      <c r="C50" s="32"/>
      <c r="D50" s="33"/>
      <c r="E50" s="7"/>
      <c r="F50" s="7"/>
      <c r="G50" s="7"/>
      <c r="H50" s="7"/>
      <c r="I50" s="7"/>
    </row>
    <row r="51" spans="1:20" ht="15.75" thickBot="1" x14ac:dyDescent="0.3">
      <c r="A51" s="68" t="s">
        <v>4</v>
      </c>
      <c r="B51" s="87"/>
      <c r="C51" s="196">
        <f>SUM(D27:D50)</f>
        <v>0</v>
      </c>
      <c r="D51" s="197"/>
      <c r="E51" s="14"/>
      <c r="F51" s="14"/>
      <c r="G51" s="7"/>
      <c r="H51" s="7"/>
    </row>
    <row r="52" spans="1:20" x14ac:dyDescent="0.25">
      <c r="A52" s="19"/>
      <c r="B52" s="7"/>
      <c r="C52" s="7"/>
      <c r="D52" s="7"/>
      <c r="E52" s="7"/>
      <c r="F52" s="7"/>
      <c r="G52" s="7"/>
    </row>
    <row r="53" spans="1:20" ht="15.75" thickBot="1" x14ac:dyDescent="0.3">
      <c r="A53" s="19"/>
      <c r="B53" s="7"/>
      <c r="C53" s="7"/>
      <c r="D53" s="7"/>
      <c r="E53" s="7"/>
      <c r="F53" s="7"/>
      <c r="G53" s="7"/>
    </row>
    <row r="54" spans="1:20" ht="19.5" thickBot="1" x14ac:dyDescent="0.35">
      <c r="A54" s="170" t="s">
        <v>33</v>
      </c>
      <c r="B54" s="171"/>
      <c r="C54" s="171"/>
      <c r="D54" s="171"/>
      <c r="E54" s="171"/>
      <c r="F54" s="171"/>
      <c r="G54" s="171"/>
      <c r="H54" s="172"/>
      <c r="I54" s="7"/>
      <c r="J54" s="7"/>
      <c r="K54" s="7"/>
      <c r="L54" s="7"/>
      <c r="M54" s="7"/>
      <c r="N54" s="7"/>
      <c r="O54" s="7"/>
      <c r="P54" s="7"/>
      <c r="Q54" s="7"/>
      <c r="R54" s="7"/>
    </row>
    <row r="55" spans="1:20" ht="49.5" customHeight="1" thickBot="1" x14ac:dyDescent="0.3">
      <c r="A55" s="101" t="s">
        <v>5</v>
      </c>
      <c r="B55" s="198" t="s">
        <v>55</v>
      </c>
      <c r="C55" s="199"/>
      <c r="D55" s="199"/>
      <c r="E55" s="199"/>
      <c r="F55" s="199"/>
      <c r="G55" s="199"/>
      <c r="H55" s="200"/>
      <c r="I55" s="7"/>
      <c r="J55" s="7"/>
      <c r="K55" s="7"/>
      <c r="L55" s="7"/>
      <c r="M55" s="7"/>
      <c r="N55" s="7"/>
      <c r="O55" s="7"/>
      <c r="P55" s="7"/>
      <c r="Q55" s="7"/>
      <c r="R55" s="7"/>
    </row>
    <row r="56" spans="1:20" ht="15.75" x14ac:dyDescent="0.25">
      <c r="A56" s="80"/>
      <c r="B56" s="81"/>
      <c r="C56" s="9"/>
      <c r="D56" s="82"/>
      <c r="E56" s="82"/>
      <c r="F56" s="82"/>
      <c r="G56" s="9"/>
      <c r="H56" s="83"/>
      <c r="I56" s="50" t="s">
        <v>34</v>
      </c>
      <c r="J56" s="7"/>
      <c r="K56" s="7"/>
      <c r="L56" s="7"/>
      <c r="M56" s="7" t="s">
        <v>56</v>
      </c>
      <c r="N56" s="7">
        <v>1</v>
      </c>
      <c r="O56" s="51" t="s">
        <v>13</v>
      </c>
      <c r="P56" s="7" t="s">
        <v>56</v>
      </c>
      <c r="Q56" s="7"/>
      <c r="R56" s="7"/>
    </row>
    <row r="57" spans="1:20" ht="15.75" x14ac:dyDescent="0.25">
      <c r="A57" s="141" t="s">
        <v>6</v>
      </c>
      <c r="B57" s="15"/>
      <c r="C57" s="69" t="s">
        <v>44</v>
      </c>
      <c r="D57" s="7"/>
      <c r="E57" s="20"/>
      <c r="F57" s="20"/>
      <c r="G57" s="7"/>
      <c r="H57" s="49"/>
      <c r="I57" s="7">
        <v>10</v>
      </c>
      <c r="J57" s="7"/>
      <c r="K57" s="7">
        <v>1</v>
      </c>
      <c r="L57" s="7"/>
      <c r="M57" s="7" t="s">
        <v>9</v>
      </c>
      <c r="N57" s="7"/>
      <c r="O57" s="51" t="s">
        <v>12</v>
      </c>
      <c r="P57" s="7" t="s">
        <v>9</v>
      </c>
      <c r="Q57" s="7"/>
      <c r="R57" s="7"/>
    </row>
    <row r="58" spans="1:20" ht="16.5" thickBot="1" x14ac:dyDescent="0.3">
      <c r="A58" s="92"/>
      <c r="B58" s="93"/>
      <c r="C58" s="9"/>
      <c r="D58" s="20"/>
      <c r="E58" s="20"/>
      <c r="F58" s="20"/>
      <c r="G58" s="7"/>
      <c r="H58" s="52"/>
      <c r="I58" s="7">
        <v>20</v>
      </c>
      <c r="J58" s="7"/>
      <c r="K58" s="7"/>
      <c r="L58" s="7"/>
      <c r="M58" s="7" t="s">
        <v>10</v>
      </c>
      <c r="N58" s="7"/>
      <c r="O58" s="51" t="s">
        <v>11</v>
      </c>
      <c r="P58" s="7" t="s">
        <v>10</v>
      </c>
      <c r="Q58" s="7"/>
      <c r="R58" s="7"/>
    </row>
    <row r="59" spans="1:20" x14ac:dyDescent="0.25">
      <c r="A59" s="70"/>
      <c r="B59" s="178" t="s">
        <v>18</v>
      </c>
      <c r="C59" s="180" t="s">
        <v>17</v>
      </c>
      <c r="D59" s="7"/>
      <c r="E59" s="61">
        <v>2023</v>
      </c>
      <c r="F59" s="62">
        <v>992</v>
      </c>
      <c r="G59" s="88">
        <v>1</v>
      </c>
      <c r="H59" s="49"/>
      <c r="I59" s="7"/>
      <c r="J59" s="7"/>
      <c r="K59" s="7"/>
      <c r="L59" s="7"/>
      <c r="M59" s="7" t="s">
        <v>27</v>
      </c>
      <c r="N59" s="7"/>
      <c r="O59" s="51" t="s">
        <v>26</v>
      </c>
      <c r="P59" s="7" t="s">
        <v>27</v>
      </c>
      <c r="Q59" s="53"/>
      <c r="R59" s="45" t="str">
        <f ca="1">IF($C$61 = $M$60, "Cyclic Starting Factor", "")</f>
        <v/>
      </c>
      <c r="S59" s="54"/>
      <c r="T59" s="45" t="str">
        <f ca="1">IF($C$61 = $M$60, "Cyclic Peaking Factor", "")</f>
        <v/>
      </c>
    </row>
    <row r="60" spans="1:20" x14ac:dyDescent="0.25">
      <c r="A60" s="71"/>
      <c r="B60" s="179"/>
      <c r="C60" s="181"/>
      <c r="D60" s="7"/>
      <c r="E60" s="182" t="s">
        <v>2</v>
      </c>
      <c r="F60" s="183"/>
      <c r="G60" s="184"/>
      <c r="H60" s="49"/>
      <c r="I60" s="7"/>
      <c r="J60" s="7"/>
      <c r="K60" s="7"/>
      <c r="L60" s="7"/>
      <c r="M60" s="11" t="s">
        <v>58</v>
      </c>
      <c r="O60" s="55" t="s">
        <v>59</v>
      </c>
      <c r="Q60" s="53"/>
      <c r="R60" s="56"/>
      <c r="S60" s="53"/>
      <c r="T60" s="56"/>
    </row>
    <row r="61" spans="1:20" x14ac:dyDescent="0.25">
      <c r="A61" s="72" t="s">
        <v>0</v>
      </c>
      <c r="B61" s="73" t="s">
        <v>16</v>
      </c>
      <c r="C61" s="30" t="str">
        <f ca="1">OFFSET( M56, N56-1, 0 )</f>
        <v>Annual MWh</v>
      </c>
      <c r="D61" s="7"/>
      <c r="E61" s="173" t="s">
        <v>1</v>
      </c>
      <c r="F61" s="174"/>
      <c r="G61" s="175"/>
      <c r="H61" s="49"/>
      <c r="I61" s="7"/>
      <c r="J61" s="7" t="s">
        <v>15</v>
      </c>
      <c r="K61" s="7" t="s">
        <v>14</v>
      </c>
      <c r="L61" s="7" t="s">
        <v>8</v>
      </c>
      <c r="M61" s="7"/>
      <c r="N61" s="7"/>
      <c r="O61" s="7"/>
      <c r="P61" s="7"/>
      <c r="Q61" s="45" t="str">
        <f ca="1">IF($C$61 = $M$60, "Year", "")</f>
        <v/>
      </c>
      <c r="R61" s="45" t="str">
        <f ca="1">IF($C$61 = $M$60, "Start Equivalent Hours", "")</f>
        <v/>
      </c>
      <c r="S61" s="45" t="str">
        <f ca="1">IF($C$61 = $M$60, "Base Hours", "")</f>
        <v/>
      </c>
      <c r="T61" s="45" t="str">
        <f ca="1">IF($C$61 = $M$60, "Peak Equivalent Hours", "")</f>
        <v/>
      </c>
    </row>
    <row r="62" spans="1:20" x14ac:dyDescent="0.25">
      <c r="A62" s="74">
        <v>2022</v>
      </c>
      <c r="B62" s="39">
        <f>C51</f>
        <v>0</v>
      </c>
      <c r="C62" s="6"/>
      <c r="D62" s="7"/>
      <c r="E62" s="63">
        <v>2022</v>
      </c>
      <c r="F62" s="64">
        <v>953</v>
      </c>
      <c r="G62" s="16">
        <f t="shared" ref="G62:G81" si="0">$F$59/F62</f>
        <v>1.0409233997901364</v>
      </c>
      <c r="H62" s="49"/>
      <c r="I62" s="7"/>
      <c r="J62" s="7">
        <f t="shared" ref="J62:J81" si="1">F$59/F62</f>
        <v>1.0409233997901364</v>
      </c>
      <c r="K62" s="57">
        <f>B62 * J62</f>
        <v>0</v>
      </c>
      <c r="L62" s="7">
        <f>C62</f>
        <v>0</v>
      </c>
      <c r="M62" s="7"/>
      <c r="N62" s="7"/>
      <c r="O62" s="7"/>
      <c r="P62" s="7"/>
      <c r="Q62" s="46" t="str">
        <f t="shared" ref="Q62:Q81" ca="1" si="2">IF($C$61 = $M$60, E62, "")</f>
        <v/>
      </c>
      <c r="R62" s="56"/>
      <c r="S62" s="56"/>
      <c r="T62" s="56"/>
    </row>
    <row r="63" spans="1:20" x14ac:dyDescent="0.25">
      <c r="A63" s="74">
        <v>2021</v>
      </c>
      <c r="B63" s="37"/>
      <c r="C63" s="6"/>
      <c r="D63" s="7"/>
      <c r="E63" s="63">
        <v>2021</v>
      </c>
      <c r="F63" s="64">
        <v>861</v>
      </c>
      <c r="G63" s="16">
        <f t="shared" si="0"/>
        <v>1.1521486643437864</v>
      </c>
      <c r="H63" s="49"/>
      <c r="I63" s="7"/>
      <c r="J63" s="7">
        <f t="shared" si="1"/>
        <v>1.1521486643437864</v>
      </c>
      <c r="K63" s="7">
        <f t="shared" ref="K63:K71" si="3">B63 * J63</f>
        <v>0</v>
      </c>
      <c r="L63" s="7">
        <f t="shared" ref="L63:L71" si="4">C63</f>
        <v>0</v>
      </c>
      <c r="M63" s="7"/>
      <c r="N63" s="7"/>
      <c r="O63" s="7"/>
      <c r="P63" s="7"/>
      <c r="Q63" s="46" t="str">
        <f t="shared" ca="1" si="2"/>
        <v/>
      </c>
      <c r="R63" s="56"/>
      <c r="S63" s="56"/>
      <c r="T63" s="56"/>
    </row>
    <row r="64" spans="1:20" x14ac:dyDescent="0.25">
      <c r="A64" s="74">
        <v>2020</v>
      </c>
      <c r="B64" s="37"/>
      <c r="C64" s="6"/>
      <c r="D64" s="7"/>
      <c r="E64" s="63">
        <v>2020</v>
      </c>
      <c r="F64" s="64">
        <v>779</v>
      </c>
      <c r="G64" s="16">
        <f t="shared" si="0"/>
        <v>1.2734274711168165</v>
      </c>
      <c r="H64" s="49"/>
      <c r="I64" s="7"/>
      <c r="J64" s="7">
        <f t="shared" si="1"/>
        <v>1.2734274711168165</v>
      </c>
      <c r="K64" s="7">
        <f t="shared" si="3"/>
        <v>0</v>
      </c>
      <c r="L64" s="7">
        <f t="shared" si="4"/>
        <v>0</v>
      </c>
      <c r="M64" s="7"/>
      <c r="N64" s="7"/>
      <c r="O64" s="7"/>
      <c r="P64" s="7"/>
      <c r="Q64" s="46" t="str">
        <f t="shared" ca="1" si="2"/>
        <v/>
      </c>
      <c r="R64" s="56"/>
      <c r="S64" s="56"/>
      <c r="T64" s="56"/>
    </row>
    <row r="65" spans="1:20" x14ac:dyDescent="0.25">
      <c r="A65" s="74">
        <v>2019</v>
      </c>
      <c r="B65" s="37"/>
      <c r="C65" s="6"/>
      <c r="D65" s="7"/>
      <c r="E65" s="63">
        <v>2019</v>
      </c>
      <c r="F65" s="64">
        <v>760</v>
      </c>
      <c r="G65" s="16">
        <f t="shared" si="0"/>
        <v>1.3052631578947369</v>
      </c>
      <c r="H65" s="49"/>
      <c r="I65" s="7"/>
      <c r="J65" s="7">
        <f t="shared" si="1"/>
        <v>1.3052631578947369</v>
      </c>
      <c r="K65" s="7">
        <f t="shared" si="3"/>
        <v>0</v>
      </c>
      <c r="L65" s="7">
        <f t="shared" si="4"/>
        <v>0</v>
      </c>
      <c r="M65" s="7"/>
      <c r="N65" s="7"/>
      <c r="O65" s="7"/>
      <c r="P65" s="7"/>
      <c r="Q65" s="46" t="str">
        <f t="shared" ca="1" si="2"/>
        <v/>
      </c>
      <c r="R65" s="56"/>
      <c r="S65" s="56"/>
      <c r="T65" s="56"/>
    </row>
    <row r="66" spans="1:20" x14ac:dyDescent="0.25">
      <c r="A66" s="74">
        <v>2018</v>
      </c>
      <c r="B66" s="37"/>
      <c r="C66" s="6"/>
      <c r="D66" s="7"/>
      <c r="E66" s="63">
        <v>2018</v>
      </c>
      <c r="F66" s="64">
        <v>745</v>
      </c>
      <c r="G66" s="16">
        <f t="shared" si="0"/>
        <v>1.3315436241610739</v>
      </c>
      <c r="H66" s="49"/>
      <c r="I66" s="7"/>
      <c r="J66" s="7">
        <f t="shared" si="1"/>
        <v>1.3315436241610739</v>
      </c>
      <c r="K66" s="7">
        <f t="shared" si="3"/>
        <v>0</v>
      </c>
      <c r="L66" s="7">
        <f t="shared" si="4"/>
        <v>0</v>
      </c>
      <c r="M66" s="7"/>
      <c r="N66" s="7"/>
      <c r="O66" s="7"/>
      <c r="P66" s="7"/>
      <c r="Q66" s="46" t="str">
        <f t="shared" ca="1" si="2"/>
        <v/>
      </c>
      <c r="R66" s="56"/>
      <c r="S66" s="56"/>
      <c r="T66" s="56"/>
    </row>
    <row r="67" spans="1:20" x14ac:dyDescent="0.25">
      <c r="A67" s="74">
        <v>2017</v>
      </c>
      <c r="B67" s="37"/>
      <c r="C67" s="6"/>
      <c r="D67" s="7"/>
      <c r="E67" s="63">
        <v>2017</v>
      </c>
      <c r="F67" s="64">
        <v>711</v>
      </c>
      <c r="G67" s="16">
        <f t="shared" si="0"/>
        <v>1.3952180028129395</v>
      </c>
      <c r="H67" s="49"/>
      <c r="I67" s="7"/>
      <c r="J67" s="7">
        <f t="shared" si="1"/>
        <v>1.3952180028129395</v>
      </c>
      <c r="K67" s="7">
        <f t="shared" si="3"/>
        <v>0</v>
      </c>
      <c r="L67" s="7">
        <f t="shared" si="4"/>
        <v>0</v>
      </c>
      <c r="M67" s="7"/>
      <c r="N67" s="7"/>
      <c r="O67" s="7"/>
      <c r="P67" s="7"/>
      <c r="Q67" s="46" t="str">
        <f t="shared" ca="1" si="2"/>
        <v/>
      </c>
      <c r="R67" s="56"/>
      <c r="S67" s="56"/>
      <c r="T67" s="56"/>
    </row>
    <row r="68" spans="1:20" x14ac:dyDescent="0.25">
      <c r="A68" s="74">
        <v>2016</v>
      </c>
      <c r="B68" s="37"/>
      <c r="C68" s="6"/>
      <c r="D68" s="7"/>
      <c r="E68" s="63">
        <v>2016</v>
      </c>
      <c r="F68" s="64">
        <v>714</v>
      </c>
      <c r="G68" s="16">
        <f t="shared" si="0"/>
        <v>1.3893557422969187</v>
      </c>
      <c r="H68" s="49"/>
      <c r="I68" s="7"/>
      <c r="J68" s="7">
        <f t="shared" si="1"/>
        <v>1.3893557422969187</v>
      </c>
      <c r="K68" s="7">
        <f t="shared" si="3"/>
        <v>0</v>
      </c>
      <c r="L68" s="7">
        <f t="shared" si="4"/>
        <v>0</v>
      </c>
      <c r="M68" s="7"/>
      <c r="N68" s="7"/>
      <c r="O68" s="7"/>
      <c r="P68" s="7"/>
      <c r="Q68" s="46" t="str">
        <f t="shared" ca="1" si="2"/>
        <v/>
      </c>
      <c r="R68" s="56"/>
      <c r="S68" s="56"/>
      <c r="T68" s="56"/>
    </row>
    <row r="69" spans="1:20" x14ac:dyDescent="0.25">
      <c r="A69" s="74">
        <v>2015</v>
      </c>
      <c r="B69" s="37"/>
      <c r="C69" s="6"/>
      <c r="D69" s="7"/>
      <c r="E69" s="63">
        <v>2015</v>
      </c>
      <c r="F69" s="64">
        <v>700</v>
      </c>
      <c r="G69" s="16">
        <f t="shared" si="0"/>
        <v>1.417142857142857</v>
      </c>
      <c r="H69" s="49"/>
      <c r="I69" s="7"/>
      <c r="J69" s="7">
        <f t="shared" si="1"/>
        <v>1.417142857142857</v>
      </c>
      <c r="K69" s="7">
        <f t="shared" si="3"/>
        <v>0</v>
      </c>
      <c r="L69" s="7">
        <f t="shared" si="4"/>
        <v>0</v>
      </c>
      <c r="M69" s="7"/>
      <c r="N69" s="7"/>
      <c r="O69" s="7"/>
      <c r="P69" s="7"/>
      <c r="Q69" s="46" t="str">
        <f t="shared" ca="1" si="2"/>
        <v/>
      </c>
      <c r="R69" s="56"/>
      <c r="S69" s="56"/>
      <c r="T69" s="56"/>
    </row>
    <row r="70" spans="1:20" x14ac:dyDescent="0.25">
      <c r="A70" s="74">
        <v>2014</v>
      </c>
      <c r="B70" s="37"/>
      <c r="C70" s="6"/>
      <c r="D70" s="7"/>
      <c r="E70" s="63">
        <v>2014</v>
      </c>
      <c r="F70" s="64">
        <v>672</v>
      </c>
      <c r="G70" s="16">
        <f t="shared" si="0"/>
        <v>1.4761904761904763</v>
      </c>
      <c r="H70" s="49"/>
      <c r="I70" s="7"/>
      <c r="J70" s="7">
        <f t="shared" si="1"/>
        <v>1.4761904761904763</v>
      </c>
      <c r="K70" s="7">
        <f t="shared" si="3"/>
        <v>0</v>
      </c>
      <c r="L70" s="7">
        <f t="shared" si="4"/>
        <v>0</v>
      </c>
      <c r="M70" s="7"/>
      <c r="N70" s="7"/>
      <c r="O70" s="7"/>
      <c r="P70" s="7"/>
      <c r="Q70" s="46" t="str">
        <f t="shared" ca="1" si="2"/>
        <v/>
      </c>
      <c r="R70" s="56"/>
      <c r="S70" s="56"/>
      <c r="T70" s="56"/>
    </row>
    <row r="71" spans="1:20" x14ac:dyDescent="0.25">
      <c r="A71" s="74">
        <v>2013</v>
      </c>
      <c r="B71" s="37"/>
      <c r="C71" s="6"/>
      <c r="D71" s="7"/>
      <c r="E71" s="63">
        <v>2013</v>
      </c>
      <c r="F71" s="64">
        <v>653</v>
      </c>
      <c r="G71" s="16">
        <f t="shared" si="0"/>
        <v>1.5191424196018377</v>
      </c>
      <c r="H71" s="49"/>
      <c r="I71" s="7"/>
      <c r="J71" s="7">
        <f t="shared" si="1"/>
        <v>1.5191424196018377</v>
      </c>
      <c r="K71" s="7">
        <f t="shared" si="3"/>
        <v>0</v>
      </c>
      <c r="L71" s="7">
        <f t="shared" si="4"/>
        <v>0</v>
      </c>
      <c r="M71" s="7"/>
      <c r="N71" s="7"/>
      <c r="O71" s="7"/>
      <c r="P71" s="7"/>
      <c r="Q71" s="46" t="str">
        <f t="shared" ca="1" si="2"/>
        <v/>
      </c>
      <c r="R71" s="56"/>
      <c r="S71" s="56"/>
      <c r="T71" s="56"/>
    </row>
    <row r="72" spans="1:20" x14ac:dyDescent="0.25">
      <c r="A72" s="74">
        <v>2012</v>
      </c>
      <c r="B72" s="37"/>
      <c r="C72" s="6"/>
      <c r="D72" s="7"/>
      <c r="E72" s="63">
        <v>2012</v>
      </c>
      <c r="F72" s="64">
        <v>645</v>
      </c>
      <c r="G72" s="16">
        <f t="shared" si="0"/>
        <v>1.537984496124031</v>
      </c>
      <c r="H72" s="49"/>
      <c r="I72" s="7"/>
      <c r="J72" s="7">
        <f t="shared" si="1"/>
        <v>1.537984496124031</v>
      </c>
      <c r="K72" s="7" t="str">
        <f>IF( OR($K$57=2, $K$57 = 1), "na", B72 * J72 )</f>
        <v>na</v>
      </c>
      <c r="L72" s="7" t="str">
        <f>IF( OR($K$57=2,$K$57 = 1), "na", C72 )</f>
        <v>na</v>
      </c>
      <c r="M72" s="7"/>
      <c r="N72" s="7"/>
      <c r="O72" s="7"/>
      <c r="P72" s="7"/>
      <c r="Q72" s="46" t="str">
        <f t="shared" ca="1" si="2"/>
        <v/>
      </c>
      <c r="R72" s="56"/>
      <c r="S72" s="56"/>
      <c r="T72" s="56"/>
    </row>
    <row r="73" spans="1:20" x14ac:dyDescent="0.25">
      <c r="A73" s="74">
        <v>2011</v>
      </c>
      <c r="B73" s="37"/>
      <c r="C73" s="6"/>
      <c r="D73" s="7"/>
      <c r="E73" s="63">
        <v>2011</v>
      </c>
      <c r="F73" s="64">
        <v>631</v>
      </c>
      <c r="G73" s="16">
        <f t="shared" si="0"/>
        <v>1.572107765451664</v>
      </c>
      <c r="H73" s="49"/>
      <c r="I73" s="7"/>
      <c r="J73" s="7">
        <f t="shared" si="1"/>
        <v>1.572107765451664</v>
      </c>
      <c r="K73" s="7" t="str">
        <f t="shared" ref="K73:K81" si="5">IF( OR($K$57=2, $K$57 = 1), "na", B73 * J73 )</f>
        <v>na</v>
      </c>
      <c r="L73" s="7" t="str">
        <f t="shared" ref="L73:L81" si="6">IF( OR($K$57=2,$K$57 = 1), "na", C73 )</f>
        <v>na</v>
      </c>
      <c r="M73" s="7"/>
      <c r="N73" s="7"/>
      <c r="O73" s="7"/>
      <c r="P73" s="7"/>
      <c r="Q73" s="46" t="str">
        <f t="shared" ca="1" si="2"/>
        <v/>
      </c>
      <c r="R73" s="56"/>
      <c r="S73" s="56"/>
      <c r="T73" s="56"/>
    </row>
    <row r="74" spans="1:20" x14ac:dyDescent="0.25">
      <c r="A74" s="74">
        <v>2010</v>
      </c>
      <c r="B74" s="37"/>
      <c r="C74" s="6"/>
      <c r="D74" s="7"/>
      <c r="E74" s="63">
        <v>2010</v>
      </c>
      <c r="F74" s="64">
        <v>604</v>
      </c>
      <c r="G74" s="16">
        <f t="shared" si="0"/>
        <v>1.6423841059602649</v>
      </c>
      <c r="H74" s="49"/>
      <c r="I74" s="7"/>
      <c r="J74" s="7">
        <f t="shared" si="1"/>
        <v>1.6423841059602649</v>
      </c>
      <c r="K74" s="7" t="str">
        <f t="shared" si="5"/>
        <v>na</v>
      </c>
      <c r="L74" s="7" t="str">
        <f t="shared" si="6"/>
        <v>na</v>
      </c>
      <c r="M74" s="7"/>
      <c r="N74" s="7"/>
      <c r="O74" s="7"/>
      <c r="P74" s="7"/>
      <c r="Q74" s="46" t="str">
        <f t="shared" ca="1" si="2"/>
        <v/>
      </c>
      <c r="R74" s="56"/>
      <c r="S74" s="56"/>
      <c r="T74" s="56"/>
    </row>
    <row r="75" spans="1:20" x14ac:dyDescent="0.25">
      <c r="A75" s="74">
        <v>2009</v>
      </c>
      <c r="B75" s="37"/>
      <c r="C75" s="6"/>
      <c r="D75" s="7"/>
      <c r="E75" s="63">
        <v>2009</v>
      </c>
      <c r="F75" s="64">
        <v>578</v>
      </c>
      <c r="G75" s="16">
        <f t="shared" si="0"/>
        <v>1.7162629757785468</v>
      </c>
      <c r="H75" s="49"/>
      <c r="I75" s="7"/>
      <c r="J75" s="7">
        <f t="shared" si="1"/>
        <v>1.7162629757785468</v>
      </c>
      <c r="K75" s="7" t="str">
        <f t="shared" si="5"/>
        <v>na</v>
      </c>
      <c r="L75" s="7" t="str">
        <f t="shared" si="6"/>
        <v>na</v>
      </c>
      <c r="M75" s="7"/>
      <c r="N75" s="7"/>
      <c r="O75" s="7"/>
      <c r="P75" s="7"/>
      <c r="Q75" s="46" t="str">
        <f t="shared" ca="1" si="2"/>
        <v/>
      </c>
      <c r="R75" s="56"/>
      <c r="S75" s="56"/>
      <c r="T75" s="56"/>
    </row>
    <row r="76" spans="1:20" x14ac:dyDescent="0.25">
      <c r="A76" s="74">
        <v>2008</v>
      </c>
      <c r="B76" s="37"/>
      <c r="C76" s="6"/>
      <c r="D76" s="7"/>
      <c r="E76" s="63">
        <v>2008</v>
      </c>
      <c r="F76" s="64">
        <v>596</v>
      </c>
      <c r="G76" s="16">
        <f t="shared" si="0"/>
        <v>1.6644295302013423</v>
      </c>
      <c r="H76" s="49"/>
      <c r="I76" s="7"/>
      <c r="J76" s="7">
        <f t="shared" si="1"/>
        <v>1.6644295302013423</v>
      </c>
      <c r="K76" s="7" t="str">
        <f t="shared" si="5"/>
        <v>na</v>
      </c>
      <c r="L76" s="7" t="str">
        <f t="shared" si="6"/>
        <v>na</v>
      </c>
      <c r="M76" s="7"/>
      <c r="N76" s="7"/>
      <c r="O76" s="7"/>
      <c r="P76" s="7"/>
      <c r="Q76" s="46" t="str">
        <f t="shared" ca="1" si="2"/>
        <v/>
      </c>
      <c r="R76" s="56"/>
      <c r="S76" s="56"/>
      <c r="T76" s="56"/>
    </row>
    <row r="77" spans="1:20" x14ac:dyDescent="0.25">
      <c r="A77" s="74">
        <v>2007</v>
      </c>
      <c r="B77" s="5"/>
      <c r="C77" s="6"/>
      <c r="D77" s="7"/>
      <c r="E77" s="63">
        <v>2007</v>
      </c>
      <c r="F77" s="64">
        <v>546</v>
      </c>
      <c r="G77" s="16">
        <f t="shared" si="0"/>
        <v>1.8168498168498168</v>
      </c>
      <c r="H77" s="49"/>
      <c r="I77" s="7"/>
      <c r="J77" s="7">
        <f t="shared" si="1"/>
        <v>1.8168498168498168</v>
      </c>
      <c r="K77" s="7" t="str">
        <f t="shared" si="5"/>
        <v>na</v>
      </c>
      <c r="L77" s="7" t="str">
        <f t="shared" si="6"/>
        <v>na</v>
      </c>
      <c r="M77" s="7"/>
      <c r="N77" s="7"/>
      <c r="O77" s="7"/>
      <c r="P77" s="7"/>
      <c r="Q77" s="46" t="str">
        <f t="shared" ca="1" si="2"/>
        <v/>
      </c>
      <c r="R77" s="56"/>
      <c r="S77" s="56"/>
      <c r="T77" s="56"/>
    </row>
    <row r="78" spans="1:20" x14ac:dyDescent="0.25">
      <c r="A78" s="74">
        <v>2006</v>
      </c>
      <c r="B78" s="5"/>
      <c r="C78" s="6"/>
      <c r="D78" s="7"/>
      <c r="E78" s="63">
        <v>2006</v>
      </c>
      <c r="F78" s="64">
        <v>515</v>
      </c>
      <c r="G78" s="16">
        <f t="shared" si="0"/>
        <v>1.9262135922330097</v>
      </c>
      <c r="H78" s="49"/>
      <c r="I78" s="7"/>
      <c r="J78" s="7">
        <f t="shared" si="1"/>
        <v>1.9262135922330097</v>
      </c>
      <c r="K78" s="7" t="str">
        <f t="shared" si="5"/>
        <v>na</v>
      </c>
      <c r="L78" s="7" t="str">
        <f t="shared" si="6"/>
        <v>na</v>
      </c>
      <c r="M78" s="7"/>
      <c r="N78" s="7"/>
      <c r="O78" s="7"/>
      <c r="P78" s="7"/>
      <c r="Q78" s="46" t="str">
        <f t="shared" ca="1" si="2"/>
        <v/>
      </c>
      <c r="R78" s="56"/>
      <c r="S78" s="56"/>
      <c r="T78" s="56"/>
    </row>
    <row r="79" spans="1:20" x14ac:dyDescent="0.25">
      <c r="A79" s="74">
        <v>2005</v>
      </c>
      <c r="B79" s="5"/>
      <c r="C79" s="6"/>
      <c r="D79" s="7"/>
      <c r="E79" s="63">
        <v>2005</v>
      </c>
      <c r="F79" s="64">
        <v>493</v>
      </c>
      <c r="G79" s="16">
        <f t="shared" si="0"/>
        <v>2.0121703853955375</v>
      </c>
      <c r="H79" s="49"/>
      <c r="I79" s="7"/>
      <c r="J79" s="7">
        <f t="shared" si="1"/>
        <v>2.0121703853955375</v>
      </c>
      <c r="K79" s="7" t="str">
        <f t="shared" si="5"/>
        <v>na</v>
      </c>
      <c r="L79" s="7" t="str">
        <f t="shared" si="6"/>
        <v>na</v>
      </c>
      <c r="M79" s="7"/>
      <c r="N79" s="7"/>
      <c r="O79" s="7"/>
      <c r="P79" s="7"/>
      <c r="Q79" s="46" t="str">
        <f t="shared" ca="1" si="2"/>
        <v/>
      </c>
      <c r="R79" s="56"/>
      <c r="S79" s="56"/>
      <c r="T79" s="56"/>
    </row>
    <row r="80" spans="1:20" x14ac:dyDescent="0.25">
      <c r="A80" s="74">
        <v>2004</v>
      </c>
      <c r="B80" s="5"/>
      <c r="C80" s="6"/>
      <c r="D80" s="7"/>
      <c r="E80" s="63">
        <v>2004</v>
      </c>
      <c r="F80" s="64">
        <v>465</v>
      </c>
      <c r="G80" s="16">
        <f t="shared" si="0"/>
        <v>2.1333333333333333</v>
      </c>
      <c r="H80" s="49"/>
      <c r="I80" s="7"/>
      <c r="J80" s="7">
        <f t="shared" si="1"/>
        <v>2.1333333333333333</v>
      </c>
      <c r="K80" s="7" t="str">
        <f t="shared" si="5"/>
        <v>na</v>
      </c>
      <c r="L80" s="7" t="str">
        <f t="shared" si="6"/>
        <v>na</v>
      </c>
      <c r="M80" s="7"/>
      <c r="N80" s="7"/>
      <c r="O80" s="7"/>
      <c r="P80" s="7"/>
      <c r="Q80" s="46" t="str">
        <f t="shared" ca="1" si="2"/>
        <v/>
      </c>
      <c r="R80" s="56"/>
      <c r="S80" s="56"/>
      <c r="T80" s="56"/>
    </row>
    <row r="81" spans="1:20" ht="15.75" thickBot="1" x14ac:dyDescent="0.3">
      <c r="A81" s="138">
        <v>2003</v>
      </c>
      <c r="B81" s="35"/>
      <c r="C81" s="36"/>
      <c r="D81" s="7"/>
      <c r="E81" s="137">
        <v>2003</v>
      </c>
      <c r="F81" s="65">
        <v>441</v>
      </c>
      <c r="G81" s="34">
        <f t="shared" si="0"/>
        <v>2.2494331065759638</v>
      </c>
      <c r="H81" s="49"/>
      <c r="I81" s="7"/>
      <c r="J81" s="7">
        <f t="shared" si="1"/>
        <v>2.2494331065759638</v>
      </c>
      <c r="K81" s="7" t="str">
        <f t="shared" si="5"/>
        <v>na</v>
      </c>
      <c r="L81" s="7" t="str">
        <f t="shared" si="6"/>
        <v>na</v>
      </c>
      <c r="M81" s="7"/>
      <c r="N81" s="7"/>
      <c r="O81" s="7"/>
      <c r="P81" s="7"/>
      <c r="Q81" s="46" t="str">
        <f t="shared" ca="1" si="2"/>
        <v/>
      </c>
      <c r="R81" s="56"/>
      <c r="S81" s="56"/>
      <c r="T81" s="56"/>
    </row>
    <row r="82" spans="1:20" ht="18.75" customHeight="1" x14ac:dyDescent="0.25">
      <c r="A82" s="127"/>
      <c r="B82" s="142"/>
      <c r="C82" s="142"/>
      <c r="D82" s="130"/>
      <c r="E82" s="201" t="str">
        <f>IF($B$17="Y", "Black Start", "")</f>
        <v/>
      </c>
      <c r="F82" s="201"/>
      <c r="G82" s="201"/>
      <c r="H82" s="83"/>
      <c r="I82" s="7"/>
      <c r="J82" s="7"/>
      <c r="K82" s="7"/>
      <c r="L82" s="7"/>
      <c r="M82" s="7"/>
      <c r="N82" s="7"/>
      <c r="O82" s="7"/>
      <c r="P82" s="7"/>
      <c r="Q82" s="46"/>
      <c r="R82" s="56"/>
      <c r="S82" s="56"/>
      <c r="T82" s="56"/>
    </row>
    <row r="83" spans="1:20" s="120" customFormat="1" ht="15.75" customHeight="1" thickBot="1" x14ac:dyDescent="0.3">
      <c r="A83" s="114"/>
      <c r="B83" s="115"/>
      <c r="C83" s="115"/>
      <c r="D83" s="117"/>
      <c r="E83" s="130" t="str">
        <f>IF($B$17="Y", "Non Black Start", "")</f>
        <v/>
      </c>
      <c r="F83" s="128" t="str">
        <f>IF($B$17="Y", "99%", "")</f>
        <v/>
      </c>
      <c r="G83" s="168" t="str">
        <f>IF($B$17="Y","Enter into MIRA","")</f>
        <v/>
      </c>
      <c r="H83" s="143"/>
      <c r="I83" s="116"/>
      <c r="J83" s="117"/>
      <c r="K83" s="117"/>
      <c r="L83" s="117"/>
      <c r="M83" s="117"/>
      <c r="N83" s="117"/>
      <c r="O83" s="117"/>
      <c r="P83" s="117"/>
      <c r="Q83" s="118" t="str">
        <f ca="1">IF($C$61 = $M$60, "Totals", "")</f>
        <v/>
      </c>
      <c r="R83" s="119" t="str">
        <f>IF(SUM(R$62:R$81) &gt; 0, SUM(R$62:R$81), "")</f>
        <v/>
      </c>
      <c r="S83" s="119" t="str">
        <f t="shared" ref="S83:T83" si="7">IF(SUM(S$62:S$81) &gt; 0, SUM(S$62:S$81), "")</f>
        <v/>
      </c>
      <c r="T83" s="119" t="str">
        <f t="shared" si="7"/>
        <v/>
      </c>
    </row>
    <row r="84" spans="1:20" ht="15.75" thickBot="1" x14ac:dyDescent="0.3">
      <c r="A84" s="176" t="s">
        <v>7</v>
      </c>
      <c r="B84" s="177"/>
      <c r="C84" s="42">
        <f>SUM( K62:K81)</f>
        <v>0</v>
      </c>
      <c r="D84" s="7"/>
      <c r="E84" s="121" t="str">
        <f>IF($B$17="Y",C84*(B20-B19)/B20, "")</f>
        <v/>
      </c>
      <c r="F84" s="121" t="str">
        <f>IF($B$17="Y",C84*B19/B20*0.99,"")</f>
        <v/>
      </c>
      <c r="G84" s="121" t="str">
        <f>IF($B$17="Y",C84*B19/B20/COUNT(B62:B81)/B19,"")</f>
        <v/>
      </c>
      <c r="H84" s="144" t="str">
        <f>IF($B$17="Y","/unit/year","")</f>
        <v/>
      </c>
      <c r="I84" s="7"/>
      <c r="J84" s="7"/>
      <c r="K84" s="7"/>
      <c r="L84" s="11" t="b">
        <f>ISBLANK(B72)</f>
        <v>1</v>
      </c>
      <c r="M84" s="7"/>
      <c r="N84" s="7"/>
      <c r="O84" s="7"/>
      <c r="P84" s="7"/>
      <c r="Q84" s="11"/>
      <c r="R84" s="45" t="str">
        <f ca="1">IF($C$61 = $M$60, "Grand Total", "")</f>
        <v/>
      </c>
      <c r="S84" s="47" t="str">
        <f>IF(SUM($R$83:$T$83) &gt; 0, SUM($R$83:$T$83), "")</f>
        <v/>
      </c>
      <c r="T84" s="58"/>
    </row>
    <row r="85" spans="1:20" ht="15.75" thickBot="1" x14ac:dyDescent="0.3">
      <c r="A85" s="84"/>
      <c r="B85" s="75" t="str">
        <f ca="1">"Total " &amp; C61</f>
        <v>Total Annual MWh</v>
      </c>
      <c r="C85" s="146">
        <f>SUM( L62:L81)</f>
        <v>0</v>
      </c>
      <c r="D85" s="7"/>
      <c r="E85" s="169" t="str">
        <f>IF($B$17="Y",C85*(B20-B19)/B20, "")</f>
        <v/>
      </c>
      <c r="F85" s="169" t="str">
        <f>IF($B$17="Y",C85*B19/B20, "")</f>
        <v/>
      </c>
      <c r="G85" s="9"/>
      <c r="H85" s="145"/>
      <c r="I85" s="7"/>
      <c r="J85" s="7"/>
      <c r="K85" s="7"/>
      <c r="L85" s="7"/>
      <c r="M85" s="7"/>
      <c r="N85" s="7"/>
      <c r="O85" s="7"/>
      <c r="P85" s="7"/>
      <c r="Q85" s="7"/>
      <c r="R85" s="7"/>
    </row>
    <row r="86" spans="1:20" ht="15.75" thickBot="1" x14ac:dyDescent="0.3">
      <c r="A86" s="176" t="s">
        <v>51</v>
      </c>
      <c r="B86" s="177"/>
      <c r="C86" s="42" t="e">
        <f>C84 / C85</f>
        <v>#DIV/0!</v>
      </c>
      <c r="D86" s="147" t="str">
        <f ca="1">OFFSET( O56, N56-1, 0)</f>
        <v>/ MWh</v>
      </c>
      <c r="E86" s="121" t="str">
        <f>IF($B$17="Y",E84/E85, "")</f>
        <v/>
      </c>
      <c r="F86" s="121" t="str">
        <f>IF($B$17="Y",F84/F85, "")</f>
        <v/>
      </c>
      <c r="G86" s="9"/>
      <c r="H86" s="145"/>
      <c r="I86" s="7"/>
      <c r="J86" s="7"/>
      <c r="K86" s="7"/>
      <c r="L86" s="7"/>
      <c r="M86" s="7"/>
      <c r="N86" s="7"/>
      <c r="O86" s="7"/>
      <c r="P86" s="7"/>
      <c r="Q86" s="7"/>
      <c r="R86" s="7"/>
    </row>
    <row r="87" spans="1:20" ht="15.75" thickBot="1" x14ac:dyDescent="0.3">
      <c r="A87" s="89"/>
      <c r="B87" s="90"/>
      <c r="C87" s="140"/>
      <c r="D87" s="90"/>
      <c r="E87" s="131"/>
      <c r="F87" s="132"/>
      <c r="G87" s="90"/>
      <c r="H87" s="133"/>
      <c r="I87" s="7"/>
      <c r="J87" s="7"/>
      <c r="K87" s="7"/>
      <c r="L87" s="7"/>
      <c r="M87" s="7"/>
      <c r="N87" s="7"/>
      <c r="O87" s="7"/>
      <c r="P87" s="7"/>
      <c r="Q87" s="7"/>
      <c r="R87" s="7"/>
    </row>
    <row r="89" spans="1:20" ht="15.75" thickBot="1" x14ac:dyDescent="0.3"/>
    <row r="90" spans="1:20" ht="19.5" thickBot="1" x14ac:dyDescent="0.35">
      <c r="A90" s="170" t="s">
        <v>64</v>
      </c>
      <c r="B90" s="171"/>
      <c r="C90" s="171"/>
      <c r="D90" s="171"/>
      <c r="E90" s="171"/>
      <c r="F90" s="171"/>
      <c r="G90" s="171"/>
      <c r="H90" s="172"/>
    </row>
    <row r="91" spans="1:20" ht="15.75" thickBot="1" x14ac:dyDescent="0.3">
      <c r="A91" s="71"/>
      <c r="B91" s="7"/>
      <c r="C91" s="7"/>
      <c r="D91" s="7"/>
      <c r="E91" s="110"/>
      <c r="F91" s="110"/>
      <c r="G91" s="110"/>
      <c r="H91" s="111"/>
    </row>
    <row r="92" spans="1:20" ht="15.75" thickBot="1" x14ac:dyDescent="0.3">
      <c r="A92" s="76" t="s">
        <v>135</v>
      </c>
      <c r="B92" s="42" t="e">
        <f>C86</f>
        <v>#DIV/0!</v>
      </c>
      <c r="C92" s="43" t="str">
        <f ca="1">D86</f>
        <v>/ MWh</v>
      </c>
      <c r="D92" s="102"/>
      <c r="E92" s="112"/>
      <c r="F92" s="112"/>
      <c r="G92" s="112"/>
      <c r="H92" s="113"/>
    </row>
    <row r="93" spans="1:20" ht="15.75" thickBot="1" x14ac:dyDescent="0.3">
      <c r="A93" s="106" t="str">
        <f>IF($B$17="Y","Black Start Units MAINTENANCE ADDER:", "")</f>
        <v/>
      </c>
      <c r="B93" s="129" t="str">
        <f>IF($B$17="Y", F86, "")</f>
        <v/>
      </c>
      <c r="C93" s="129" t="str">
        <f>IF($B$17="Y", D86, "")</f>
        <v/>
      </c>
      <c r="D93" s="21"/>
      <c r="E93" s="21"/>
      <c r="F93" s="21"/>
      <c r="G93" s="104"/>
      <c r="H93" s="105"/>
    </row>
    <row r="94" spans="1:20" x14ac:dyDescent="0.25">
      <c r="A94" s="125"/>
      <c r="B94" s="107"/>
      <c r="C94" s="107"/>
      <c r="F94" s="107"/>
    </row>
    <row r="95" spans="1:20" x14ac:dyDescent="0.25">
      <c r="A95" s="124"/>
      <c r="B95" s="122"/>
      <c r="C95" s="11"/>
    </row>
    <row r="96" spans="1:20" x14ac:dyDescent="0.25">
      <c r="A96" s="124"/>
      <c r="B96" s="122"/>
      <c r="C96" s="11"/>
    </row>
    <row r="97" spans="1:5" x14ac:dyDescent="0.25">
      <c r="A97" s="124"/>
      <c r="B97" s="122"/>
      <c r="C97" s="123"/>
    </row>
    <row r="98" spans="1:5" x14ac:dyDescent="0.25">
      <c r="A98" s="124"/>
      <c r="B98" s="122"/>
      <c r="C98" s="123"/>
      <c r="E98" s="107"/>
    </row>
    <row r="99" spans="1:5" x14ac:dyDescent="0.25">
      <c r="A99" s="124"/>
      <c r="B99" s="122"/>
      <c r="C99" s="123"/>
    </row>
    <row r="100" spans="1:5" x14ac:dyDescent="0.25">
      <c r="A100" s="124"/>
      <c r="B100" s="122"/>
      <c r="C100" s="123"/>
    </row>
  </sheetData>
  <sheetProtection algorithmName="SHA-512" hashValue="R3GEbs6NDK5HU6uke0y9ynxNY9NINypRZWj9s95pcX3vX0l26jBzya5MkrfgyezzLNt5WaRw+NJ50eR1O2YJBw==" saltValue="o8gzzhbc2vGkOTHw2WmGkg==" spinCount="100000" sheet="1" objects="1" scenarios="1" insertRows="0" deleteRows="0" selectLockedCells="1"/>
  <protectedRanges>
    <protectedRange sqref="E57:F57 B57:C57" name="Range1"/>
  </protectedRanges>
  <sortState ref="AA28:AC47">
    <sortCondition descending="1" ref="AA28:AA47"/>
  </sortState>
  <mergeCells count="15">
    <mergeCell ref="A54:H54"/>
    <mergeCell ref="A90:H90"/>
    <mergeCell ref="A22:D22"/>
    <mergeCell ref="E61:G61"/>
    <mergeCell ref="A84:B84"/>
    <mergeCell ref="A86:B86"/>
    <mergeCell ref="B59:B60"/>
    <mergeCell ref="C59:C60"/>
    <mergeCell ref="E60:G60"/>
    <mergeCell ref="A23:A24"/>
    <mergeCell ref="B23:D24"/>
    <mergeCell ref="A25:D25"/>
    <mergeCell ref="C51:D51"/>
    <mergeCell ref="B55:H55"/>
    <mergeCell ref="E82:G82"/>
  </mergeCells>
  <conditionalFormatting sqref="B62:C71">
    <cfRule type="cellIs" dxfId="21" priority="9" operator="greaterThan">
      <formula>0</formula>
    </cfRule>
    <cfRule type="expression" dxfId="20" priority="12">
      <formula>$K$57=2</formula>
    </cfRule>
  </conditionalFormatting>
  <conditionalFormatting sqref="Q59:T84">
    <cfRule type="expression" dxfId="19" priority="17">
      <formula>$C$61 = $M$60</formula>
    </cfRule>
  </conditionalFormatting>
  <conditionalFormatting sqref="A19:A20">
    <cfRule type="expression" dxfId="18" priority="6">
      <formula>$B$17="Y"</formula>
    </cfRule>
  </conditionalFormatting>
  <conditionalFormatting sqref="A19:B20 E82:H86">
    <cfRule type="expression" dxfId="17" priority="5">
      <formula>$B$17="Y"</formula>
    </cfRule>
  </conditionalFormatting>
  <conditionalFormatting sqref="G84">
    <cfRule type="expression" dxfId="16" priority="4">
      <formula>$B$17="Y"</formula>
    </cfRule>
  </conditionalFormatting>
  <conditionalFormatting sqref="B93">
    <cfRule type="expression" dxfId="15" priority="1">
      <formula>$B$93</formula>
    </cfRule>
  </conditionalFormatting>
  <conditionalFormatting sqref="B62:C81">
    <cfRule type="cellIs" dxfId="14" priority="13" operator="greaterThan">
      <formula>0</formula>
    </cfRule>
    <cfRule type="expression" dxfId="13" priority="16">
      <formula>$K$57=3</formula>
    </cfRule>
  </conditionalFormatting>
  <dataValidations count="2">
    <dataValidation type="list" allowBlank="1" showInputMessage="1" showErrorMessage="1" sqref="H58">
      <formula1>#REF!</formula1>
    </dataValidation>
    <dataValidation type="list" allowBlank="1" showInputMessage="1" showErrorMessage="1" sqref="B17:B18">
      <formula1>"Y,N"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Drop Down 2">
              <controlPr locked="0" defaultSize="0" autoLine="0" autoPict="0">
                <anchor moveWithCells="1">
                  <from>
                    <xdr:col>1</xdr:col>
                    <xdr:colOff>666750</xdr:colOff>
                    <xdr:row>56</xdr:row>
                    <xdr:rowOff>0</xdr:rowOff>
                  </from>
                  <to>
                    <xdr:col>1</xdr:col>
                    <xdr:colOff>1485900</xdr:colOff>
                    <xdr:row>57</xdr:row>
                    <xdr:rowOff>0</xdr:rowOff>
                  </to>
                </anchor>
              </controlPr>
            </control>
          </mc:Choice>
        </mc:AlternateContent>
        <mc:AlternateContent xmlns:mc="http://schemas.openxmlformats.org/markup-compatibility/2006">
          <mc:Choice Requires="x14">
            <control shapeId="3075" r:id="rId5" name="Drop Down 3">
              <controlPr locked="0" defaultSize="0" autoLine="0" autoPict="0">
                <anchor moveWithCells="1">
                  <from>
                    <xdr:col>3</xdr:col>
                    <xdr:colOff>38100</xdr:colOff>
                    <xdr:row>55</xdr:row>
                    <xdr:rowOff>180975</xdr:rowOff>
                  </from>
                  <to>
                    <xdr:col>4</xdr:col>
                    <xdr:colOff>104775</xdr:colOff>
                    <xdr:row>57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'Expense and Cost Type List'!$A$2:$A$9</xm:f>
          </x14:formula1>
          <xm:sqref>A27:A50</xm:sqref>
        </x14:dataValidation>
        <x14:dataValidation type="list" allowBlank="1" showInputMessage="1" showErrorMessage="1">
          <x14:formula1>
            <xm:f>'Expense and Cost Type List'!$B$2:$B$21</xm:f>
          </x14:formula1>
          <xm:sqref>B27:B50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15" sqref="U15"/>
    </sheetView>
  </sheetViews>
  <sheetFormatPr defaultRowHeight="15" x14ac:dyDescent="0.25"/>
  <sheetData/>
  <sheetProtection algorithmName="SHA-512" hashValue="wv/FGtxvIbV6bUTq9VhWJCbBES7nc8TIbnVSyqbrjzk+tfF5NHvMLjbAjJDiM3SohTKpgSGQu/WRiIBaYKpRGw==" saltValue="RmlU2BMSsfBaru5v0FhHnw==" spinCount="100000"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0"/>
  <sheetViews>
    <sheetView topLeftCell="A40" workbookViewId="0">
      <selection activeCell="R58" sqref="R58"/>
    </sheetView>
  </sheetViews>
  <sheetFormatPr defaultColWidth="9.140625" defaultRowHeight="15" x14ac:dyDescent="0.25"/>
  <cols>
    <col min="1" max="1" width="37.85546875" style="8" customWidth="1"/>
    <col min="2" max="2" width="42.28515625" style="8" customWidth="1"/>
    <col min="3" max="3" width="37.28515625" style="8" customWidth="1"/>
    <col min="4" max="4" width="15.42578125" style="8" customWidth="1"/>
    <col min="5" max="5" width="15.140625" style="8" customWidth="1"/>
    <col min="6" max="6" width="16.85546875" style="8" customWidth="1"/>
    <col min="7" max="7" width="15" style="8" customWidth="1"/>
    <col min="8" max="8" width="12.28515625" style="8" customWidth="1"/>
    <col min="9" max="9" width="10.42578125" style="8" hidden="1" customWidth="1"/>
    <col min="10" max="10" width="12" style="8" hidden="1" customWidth="1"/>
    <col min="11" max="11" width="10.5703125" style="8" hidden="1" customWidth="1"/>
    <col min="12" max="12" width="12.7109375" style="8" hidden="1" customWidth="1"/>
    <col min="13" max="13" width="14.7109375" style="8" hidden="1" customWidth="1"/>
    <col min="14" max="14" width="2" style="8" hidden="1" customWidth="1"/>
    <col min="15" max="16" width="9.140625" style="8" hidden="1" customWidth="1"/>
    <col min="17" max="17" width="6.28515625" style="8" customWidth="1"/>
    <col min="18" max="18" width="20.85546875" style="8" bestFit="1" customWidth="1"/>
    <col min="19" max="19" width="10.7109375" style="8" bestFit="1" customWidth="1"/>
    <col min="20" max="20" width="25.28515625" style="8" customWidth="1"/>
    <col min="21" max="16384" width="9.140625" style="8"/>
  </cols>
  <sheetData>
    <row r="1" spans="1:6" ht="21" x14ac:dyDescent="0.35">
      <c r="A1" s="66" t="s">
        <v>24</v>
      </c>
    </row>
    <row r="2" spans="1:6" ht="15.75" thickBot="1" x14ac:dyDescent="0.3">
      <c r="A2" s="78"/>
    </row>
    <row r="3" spans="1:6" ht="15.75" thickBot="1" x14ac:dyDescent="0.3">
      <c r="A3" s="67" t="s">
        <v>20</v>
      </c>
      <c r="B3" s="134"/>
    </row>
    <row r="4" spans="1:6" ht="15.75" thickBot="1" x14ac:dyDescent="0.3">
      <c r="A4" s="78"/>
      <c r="B4" s="135"/>
    </row>
    <row r="5" spans="1:6" ht="15.75" thickBot="1" x14ac:dyDescent="0.3">
      <c r="A5" s="67" t="s">
        <v>21</v>
      </c>
      <c r="B5" s="134"/>
    </row>
    <row r="6" spans="1:6" ht="15.75" thickBot="1" x14ac:dyDescent="0.3">
      <c r="A6" s="78"/>
      <c r="B6" s="135"/>
    </row>
    <row r="7" spans="1:6" ht="15.75" thickBot="1" x14ac:dyDescent="0.3">
      <c r="A7" s="67" t="s">
        <v>22</v>
      </c>
      <c r="B7" s="134"/>
      <c r="F7" s="17"/>
    </row>
    <row r="8" spans="1:6" ht="15.75" thickBot="1" x14ac:dyDescent="0.3">
      <c r="A8" s="79"/>
      <c r="B8" s="135"/>
      <c r="F8" s="78"/>
    </row>
    <row r="9" spans="1:6" ht="15.75" thickBot="1" x14ac:dyDescent="0.3">
      <c r="A9" s="67" t="s">
        <v>23</v>
      </c>
      <c r="B9" s="134"/>
    </row>
    <row r="10" spans="1:6" ht="15.75" thickBot="1" x14ac:dyDescent="0.3">
      <c r="A10" s="79"/>
      <c r="B10" s="135"/>
    </row>
    <row r="11" spans="1:6" ht="15.75" thickBot="1" x14ac:dyDescent="0.3">
      <c r="A11" s="67" t="s">
        <v>42</v>
      </c>
      <c r="B11" s="134"/>
    </row>
    <row r="12" spans="1:6" ht="15.75" thickBot="1" x14ac:dyDescent="0.3">
      <c r="A12" s="95"/>
      <c r="B12" s="136"/>
    </row>
    <row r="13" spans="1:6" ht="15.75" thickBot="1" x14ac:dyDescent="0.3">
      <c r="A13" s="67" t="s">
        <v>53</v>
      </c>
      <c r="B13" s="134"/>
    </row>
    <row r="14" spans="1:6" ht="15.75" thickBot="1" x14ac:dyDescent="0.3">
      <c r="A14" s="95"/>
      <c r="B14" s="136"/>
    </row>
    <row r="15" spans="1:6" ht="30.75" thickBot="1" x14ac:dyDescent="0.3">
      <c r="A15" s="103" t="s">
        <v>54</v>
      </c>
      <c r="B15" s="134"/>
    </row>
    <row r="16" spans="1:6" ht="15.75" thickBot="1" x14ac:dyDescent="0.3">
      <c r="A16" s="109"/>
      <c r="B16" s="7"/>
    </row>
    <row r="17" spans="1:9" ht="30.75" thickBot="1" x14ac:dyDescent="0.3">
      <c r="A17" s="108" t="s">
        <v>57</v>
      </c>
      <c r="B17" s="134" t="s">
        <v>136</v>
      </c>
    </row>
    <row r="18" spans="1:9" x14ac:dyDescent="0.25">
      <c r="A18" s="109"/>
      <c r="B18" s="11"/>
    </row>
    <row r="19" spans="1:9" x14ac:dyDescent="0.25">
      <c r="A19" s="109" t="str">
        <f>IF($B$17="Y", "Number of black start units", "")</f>
        <v/>
      </c>
      <c r="B19" s="139"/>
    </row>
    <row r="20" spans="1:9" x14ac:dyDescent="0.25">
      <c r="A20" s="109" t="str">
        <f>IF($B$17="Y", "Number of total units", "")</f>
        <v/>
      </c>
      <c r="B20" s="139"/>
    </row>
    <row r="21" spans="1:9" ht="15.75" thickBot="1" x14ac:dyDescent="0.3">
      <c r="A21" s="78"/>
    </row>
    <row r="22" spans="1:9" ht="19.5" thickBot="1" x14ac:dyDescent="0.35">
      <c r="A22" s="170" t="s">
        <v>25</v>
      </c>
      <c r="B22" s="171"/>
      <c r="C22" s="171"/>
      <c r="D22" s="172"/>
      <c r="E22" s="10"/>
      <c r="F22" s="10"/>
      <c r="G22" s="11"/>
    </row>
    <row r="23" spans="1:9" ht="30" customHeight="1" x14ac:dyDescent="0.25">
      <c r="A23" s="185" t="s">
        <v>19</v>
      </c>
      <c r="B23" s="187" t="s">
        <v>49</v>
      </c>
      <c r="C23" s="188"/>
      <c r="D23" s="189"/>
      <c r="E23" s="12"/>
      <c r="F23" s="12"/>
      <c r="G23" s="12"/>
      <c r="H23" s="11"/>
    </row>
    <row r="24" spans="1:9" ht="54" customHeight="1" thickBot="1" x14ac:dyDescent="0.3">
      <c r="A24" s="186"/>
      <c r="B24" s="190"/>
      <c r="C24" s="191"/>
      <c r="D24" s="192"/>
      <c r="E24" s="13"/>
      <c r="F24" s="13"/>
      <c r="G24" s="13"/>
      <c r="H24" s="11"/>
    </row>
    <row r="25" spans="1:9" ht="15.75" thickBot="1" x14ac:dyDescent="0.3">
      <c r="A25" s="193" t="s">
        <v>65</v>
      </c>
      <c r="B25" s="194"/>
      <c r="C25" s="194"/>
      <c r="D25" s="195"/>
      <c r="E25" s="14"/>
      <c r="F25" s="14"/>
      <c r="G25" s="14"/>
      <c r="H25" s="11"/>
    </row>
    <row r="26" spans="1:9" x14ac:dyDescent="0.25">
      <c r="A26" s="96" t="s">
        <v>47</v>
      </c>
      <c r="B26" s="99" t="s">
        <v>43</v>
      </c>
      <c r="C26" s="100" t="s">
        <v>35</v>
      </c>
      <c r="D26" s="98" t="s">
        <v>3</v>
      </c>
      <c r="E26" s="11"/>
      <c r="F26" s="11"/>
      <c r="G26" s="11"/>
      <c r="H26" s="11"/>
      <c r="I26" s="11"/>
    </row>
    <row r="27" spans="1:9" x14ac:dyDescent="0.25">
      <c r="A27" s="48"/>
      <c r="B27" s="32"/>
      <c r="C27" s="32"/>
      <c r="D27" s="1"/>
      <c r="E27" s="11"/>
      <c r="F27" s="11"/>
      <c r="G27" s="11"/>
      <c r="H27" s="11"/>
      <c r="I27" s="11"/>
    </row>
    <row r="28" spans="1:9" x14ac:dyDescent="0.25">
      <c r="A28" s="48"/>
      <c r="B28" s="32"/>
      <c r="C28" s="32"/>
      <c r="D28" s="1"/>
      <c r="E28" s="11"/>
      <c r="F28" s="11"/>
      <c r="G28" s="11"/>
      <c r="H28" s="11"/>
      <c r="I28" s="11"/>
    </row>
    <row r="29" spans="1:9" x14ac:dyDescent="0.25">
      <c r="A29" s="48"/>
      <c r="B29" s="32"/>
      <c r="C29" s="32"/>
      <c r="D29" s="1"/>
      <c r="E29" s="11"/>
      <c r="F29" s="11"/>
      <c r="G29" s="11"/>
      <c r="H29" s="11"/>
      <c r="I29" s="11"/>
    </row>
    <row r="30" spans="1:9" x14ac:dyDescent="0.25">
      <c r="A30" s="48"/>
      <c r="B30" s="32"/>
      <c r="C30" s="32"/>
      <c r="D30" s="1"/>
    </row>
    <row r="31" spans="1:9" x14ac:dyDescent="0.25">
      <c r="A31" s="48"/>
      <c r="B31" s="32"/>
      <c r="C31" s="32"/>
      <c r="D31" s="1"/>
    </row>
    <row r="32" spans="1:9" x14ac:dyDescent="0.25">
      <c r="A32" s="48"/>
      <c r="B32" s="32"/>
      <c r="C32" s="32"/>
      <c r="D32" s="1"/>
    </row>
    <row r="33" spans="1:9" x14ac:dyDescent="0.25">
      <c r="A33" s="48"/>
      <c r="B33" s="32"/>
      <c r="C33" s="32"/>
      <c r="D33" s="1"/>
    </row>
    <row r="34" spans="1:9" x14ac:dyDescent="0.25">
      <c r="A34" s="48"/>
      <c r="B34" s="32"/>
      <c r="C34" s="32"/>
      <c r="D34" s="1"/>
    </row>
    <row r="35" spans="1:9" x14ac:dyDescent="0.25">
      <c r="A35" s="48"/>
      <c r="B35" s="32"/>
      <c r="C35" s="32"/>
      <c r="D35" s="1"/>
    </row>
    <row r="36" spans="1:9" x14ac:dyDescent="0.25">
      <c r="A36" s="48"/>
      <c r="B36" s="32"/>
      <c r="C36" s="32"/>
      <c r="D36" s="1"/>
    </row>
    <row r="37" spans="1:9" x14ac:dyDescent="0.25">
      <c r="A37" s="48"/>
      <c r="B37" s="32"/>
      <c r="C37" s="32"/>
      <c r="D37" s="1"/>
    </row>
    <row r="38" spans="1:9" x14ac:dyDescent="0.25">
      <c r="A38" s="48"/>
      <c r="B38" s="32"/>
      <c r="C38" s="32"/>
      <c r="D38" s="1"/>
    </row>
    <row r="39" spans="1:9" x14ac:dyDescent="0.25">
      <c r="A39" s="48"/>
      <c r="B39" s="32"/>
      <c r="C39" s="32"/>
      <c r="D39" s="1"/>
    </row>
    <row r="40" spans="1:9" x14ac:dyDescent="0.25">
      <c r="A40" s="48"/>
      <c r="B40" s="32"/>
      <c r="C40" s="32"/>
      <c r="D40" s="1"/>
    </row>
    <row r="41" spans="1:9" x14ac:dyDescent="0.25">
      <c r="A41" s="48"/>
      <c r="B41" s="32"/>
      <c r="C41" s="32"/>
      <c r="D41" s="1"/>
    </row>
    <row r="42" spans="1:9" x14ac:dyDescent="0.25">
      <c r="A42" s="48"/>
      <c r="B42" s="32"/>
      <c r="C42" s="32"/>
      <c r="D42" s="1"/>
    </row>
    <row r="43" spans="1:9" x14ac:dyDescent="0.25">
      <c r="A43" s="48"/>
      <c r="B43" s="32"/>
      <c r="C43" s="32"/>
      <c r="D43" s="1"/>
    </row>
    <row r="44" spans="1:9" x14ac:dyDescent="0.25">
      <c r="A44" s="48"/>
      <c r="B44" s="32"/>
      <c r="C44" s="32"/>
      <c r="D44" s="1"/>
    </row>
    <row r="45" spans="1:9" x14ac:dyDescent="0.25">
      <c r="A45" s="48"/>
      <c r="B45" s="32"/>
      <c r="C45" s="32"/>
      <c r="D45" s="1"/>
    </row>
    <row r="46" spans="1:9" x14ac:dyDescent="0.25">
      <c r="A46" s="48"/>
      <c r="B46" s="32"/>
      <c r="C46" s="32"/>
      <c r="D46" s="1"/>
    </row>
    <row r="47" spans="1:9" x14ac:dyDescent="0.25">
      <c r="A47" s="48"/>
      <c r="B47" s="32"/>
      <c r="C47" s="32"/>
      <c r="D47" s="1"/>
    </row>
    <row r="48" spans="1:9" ht="15.75" x14ac:dyDescent="0.25">
      <c r="A48" s="48"/>
      <c r="B48" s="32"/>
      <c r="C48" s="32"/>
      <c r="D48" s="1"/>
      <c r="E48" s="7"/>
      <c r="F48" s="15"/>
      <c r="G48" s="15"/>
      <c r="H48" s="7"/>
      <c r="I48" s="7"/>
    </row>
    <row r="49" spans="1:20" x14ac:dyDescent="0.25">
      <c r="A49" s="48"/>
      <c r="B49" s="32"/>
      <c r="C49" s="32"/>
      <c r="D49" s="1"/>
      <c r="E49" s="7"/>
      <c r="F49" s="7"/>
      <c r="G49" s="7"/>
      <c r="H49" s="7"/>
      <c r="I49" s="7"/>
    </row>
    <row r="50" spans="1:20" x14ac:dyDescent="0.25">
      <c r="A50" s="48"/>
      <c r="B50" s="32"/>
      <c r="C50" s="32"/>
      <c r="D50" s="33"/>
      <c r="E50" s="7"/>
      <c r="F50" s="7"/>
      <c r="G50" s="7"/>
      <c r="H50" s="7"/>
      <c r="I50" s="7"/>
    </row>
    <row r="51" spans="1:20" ht="15.75" thickBot="1" x14ac:dyDescent="0.3">
      <c r="A51" s="68" t="s">
        <v>4</v>
      </c>
      <c r="B51" s="87"/>
      <c r="C51" s="196">
        <f>SUM(D27:D50)</f>
        <v>0</v>
      </c>
      <c r="D51" s="197"/>
      <c r="E51" s="14"/>
      <c r="F51" s="14"/>
      <c r="G51" s="7"/>
      <c r="H51" s="7"/>
    </row>
    <row r="52" spans="1:20" x14ac:dyDescent="0.25">
      <c r="A52" s="19"/>
      <c r="B52" s="7"/>
      <c r="C52" s="7"/>
      <c r="D52" s="7"/>
      <c r="E52" s="7"/>
      <c r="F52" s="7"/>
      <c r="G52" s="7"/>
    </row>
    <row r="53" spans="1:20" ht="15.75" thickBot="1" x14ac:dyDescent="0.3">
      <c r="A53" s="19"/>
      <c r="B53" s="7"/>
      <c r="C53" s="7"/>
      <c r="D53" s="7"/>
      <c r="E53" s="7"/>
      <c r="F53" s="7"/>
      <c r="G53" s="7"/>
    </row>
    <row r="54" spans="1:20" ht="19.5" thickBot="1" x14ac:dyDescent="0.35">
      <c r="A54" s="170" t="s">
        <v>33</v>
      </c>
      <c r="B54" s="171"/>
      <c r="C54" s="171"/>
      <c r="D54" s="171"/>
      <c r="E54" s="171"/>
      <c r="F54" s="171"/>
      <c r="G54" s="171"/>
      <c r="H54" s="172"/>
      <c r="I54" s="7"/>
      <c r="J54" s="7"/>
      <c r="K54" s="7"/>
      <c r="L54" s="7"/>
      <c r="M54" s="7"/>
      <c r="N54" s="7"/>
      <c r="O54" s="7"/>
      <c r="P54" s="7"/>
      <c r="Q54" s="7"/>
      <c r="R54" s="7"/>
    </row>
    <row r="55" spans="1:20" ht="49.5" customHeight="1" thickBot="1" x14ac:dyDescent="0.3">
      <c r="A55" s="101" t="s">
        <v>5</v>
      </c>
      <c r="B55" s="198" t="s">
        <v>55</v>
      </c>
      <c r="C55" s="199"/>
      <c r="D55" s="199"/>
      <c r="E55" s="199"/>
      <c r="F55" s="199"/>
      <c r="G55" s="199"/>
      <c r="H55" s="200"/>
      <c r="I55" s="7"/>
      <c r="J55" s="7"/>
      <c r="K55" s="7"/>
      <c r="L55" s="7"/>
      <c r="M55" s="7"/>
      <c r="N55" s="7"/>
      <c r="O55" s="7"/>
      <c r="P55" s="7"/>
      <c r="Q55" s="7"/>
      <c r="R55" s="7"/>
    </row>
    <row r="56" spans="1:20" ht="15.75" x14ac:dyDescent="0.25">
      <c r="A56" s="80"/>
      <c r="B56" s="81"/>
      <c r="C56" s="9"/>
      <c r="D56" s="82"/>
      <c r="E56" s="82"/>
      <c r="F56" s="82"/>
      <c r="G56" s="9"/>
      <c r="H56" s="83"/>
      <c r="I56" s="50" t="s">
        <v>34</v>
      </c>
      <c r="J56" s="7"/>
      <c r="K56" s="7"/>
      <c r="L56" s="7"/>
      <c r="M56" s="7" t="s">
        <v>56</v>
      </c>
      <c r="N56" s="7">
        <v>1</v>
      </c>
      <c r="O56" s="51" t="s">
        <v>13</v>
      </c>
      <c r="P56" s="7" t="s">
        <v>56</v>
      </c>
      <c r="Q56" s="7"/>
      <c r="R56" s="7"/>
    </row>
    <row r="57" spans="1:20" ht="15.75" x14ac:dyDescent="0.25">
      <c r="A57" s="141" t="s">
        <v>6</v>
      </c>
      <c r="B57" s="15"/>
      <c r="C57" s="69" t="s">
        <v>44</v>
      </c>
      <c r="D57" s="7"/>
      <c r="E57" s="20"/>
      <c r="F57" s="20"/>
      <c r="G57" s="7"/>
      <c r="H57" s="49"/>
      <c r="I57" s="7">
        <v>10</v>
      </c>
      <c r="J57" s="7"/>
      <c r="K57" s="7">
        <v>1</v>
      </c>
      <c r="L57" s="7"/>
      <c r="M57" s="7" t="s">
        <v>9</v>
      </c>
      <c r="N57" s="7"/>
      <c r="O57" s="51" t="s">
        <v>12</v>
      </c>
      <c r="P57" s="7" t="s">
        <v>9</v>
      </c>
      <c r="Q57" s="7"/>
      <c r="R57" s="7"/>
    </row>
    <row r="58" spans="1:20" ht="16.5" thickBot="1" x14ac:dyDescent="0.3">
      <c r="A58" s="92"/>
      <c r="B58" s="93"/>
      <c r="C58" s="9"/>
      <c r="D58" s="20"/>
      <c r="E58" s="20"/>
      <c r="F58" s="20"/>
      <c r="G58" s="7"/>
      <c r="H58" s="52"/>
      <c r="I58" s="7">
        <v>20</v>
      </c>
      <c r="J58" s="7"/>
      <c r="K58" s="7"/>
      <c r="L58" s="7"/>
      <c r="M58" s="7" t="s">
        <v>10</v>
      </c>
      <c r="N58" s="7"/>
      <c r="O58" s="51" t="s">
        <v>11</v>
      </c>
      <c r="P58" s="7" t="s">
        <v>10</v>
      </c>
      <c r="Q58" s="7"/>
      <c r="R58" s="7"/>
    </row>
    <row r="59" spans="1:20" x14ac:dyDescent="0.25">
      <c r="A59" s="70"/>
      <c r="B59" s="178" t="s">
        <v>18</v>
      </c>
      <c r="C59" s="180" t="s">
        <v>17</v>
      </c>
      <c r="D59" s="7"/>
      <c r="E59" s="61">
        <v>2023</v>
      </c>
      <c r="F59" s="62">
        <v>992</v>
      </c>
      <c r="G59" s="88">
        <v>1</v>
      </c>
      <c r="H59" s="49"/>
      <c r="I59" s="7"/>
      <c r="J59" s="7"/>
      <c r="K59" s="7"/>
      <c r="L59" s="7"/>
      <c r="M59" s="7" t="s">
        <v>27</v>
      </c>
      <c r="N59" s="7"/>
      <c r="O59" s="51" t="s">
        <v>26</v>
      </c>
      <c r="P59" s="7" t="s">
        <v>27</v>
      </c>
      <c r="Q59"/>
      <c r="R59"/>
      <c r="S59"/>
      <c r="T59"/>
    </row>
    <row r="60" spans="1:20" x14ac:dyDescent="0.25">
      <c r="A60" s="71"/>
      <c r="B60" s="179"/>
      <c r="C60" s="181"/>
      <c r="D60" s="7"/>
      <c r="E60" s="182" t="s">
        <v>2</v>
      </c>
      <c r="F60" s="183"/>
      <c r="G60" s="184"/>
      <c r="H60" s="49"/>
      <c r="I60" s="7"/>
      <c r="J60" s="7"/>
      <c r="K60" s="7"/>
      <c r="L60" s="7"/>
      <c r="M60" s="11"/>
      <c r="O60" s="55"/>
      <c r="Q60"/>
      <c r="R60"/>
      <c r="S60"/>
      <c r="T60"/>
    </row>
    <row r="61" spans="1:20" x14ac:dyDescent="0.25">
      <c r="A61" s="72" t="s">
        <v>0</v>
      </c>
      <c r="B61" s="73" t="s">
        <v>16</v>
      </c>
      <c r="C61" s="30" t="str">
        <f ca="1">OFFSET( M56, N56-1, 0 )</f>
        <v>Annual MWh</v>
      </c>
      <c r="D61" s="7"/>
      <c r="E61" s="173" t="s">
        <v>1</v>
      </c>
      <c r="F61" s="174"/>
      <c r="G61" s="175"/>
      <c r="H61" s="49"/>
      <c r="I61" s="7"/>
      <c r="J61" s="7" t="s">
        <v>15</v>
      </c>
      <c r="K61" s="7" t="s">
        <v>14</v>
      </c>
      <c r="L61" s="7" t="s">
        <v>8</v>
      </c>
      <c r="M61" s="7"/>
      <c r="N61" s="7"/>
      <c r="O61" s="7"/>
      <c r="P61" s="7"/>
      <c r="Q61"/>
      <c r="R61"/>
      <c r="S61"/>
      <c r="T61"/>
    </row>
    <row r="62" spans="1:20" x14ac:dyDescent="0.25">
      <c r="A62" s="74">
        <v>2022</v>
      </c>
      <c r="B62" s="39">
        <f>C51</f>
        <v>0</v>
      </c>
      <c r="C62" s="6"/>
      <c r="D62" s="7"/>
      <c r="E62" s="63">
        <v>2022</v>
      </c>
      <c r="F62" s="64">
        <v>953</v>
      </c>
      <c r="G62" s="16">
        <f t="shared" ref="G62:G81" si="0">$F$59/F62</f>
        <v>1.0409233997901364</v>
      </c>
      <c r="H62" s="49"/>
      <c r="I62" s="7"/>
      <c r="J62" s="7">
        <f t="shared" ref="J62:J81" si="1">F$59/F62</f>
        <v>1.0409233997901364</v>
      </c>
      <c r="K62" s="57">
        <f>B62 * J62</f>
        <v>0</v>
      </c>
      <c r="L62" s="7">
        <f>C62</f>
        <v>0</v>
      </c>
      <c r="M62" s="7"/>
      <c r="N62" s="7"/>
      <c r="O62" s="7"/>
      <c r="P62" s="7"/>
      <c r="Q62"/>
      <c r="R62"/>
      <c r="S62"/>
      <c r="T62"/>
    </row>
    <row r="63" spans="1:20" x14ac:dyDescent="0.25">
      <c r="A63" s="74">
        <v>2021</v>
      </c>
      <c r="B63" s="37"/>
      <c r="C63" s="6"/>
      <c r="D63" s="7"/>
      <c r="E63" s="63">
        <v>2021</v>
      </c>
      <c r="F63" s="64">
        <v>861</v>
      </c>
      <c r="G63" s="16">
        <f t="shared" si="0"/>
        <v>1.1521486643437864</v>
      </c>
      <c r="H63" s="49"/>
      <c r="I63" s="7"/>
      <c r="J63" s="7">
        <f t="shared" si="1"/>
        <v>1.1521486643437864</v>
      </c>
      <c r="K63" s="7">
        <f t="shared" ref="K63:K71" si="2">B63 * J63</f>
        <v>0</v>
      </c>
      <c r="L63" s="7">
        <f t="shared" ref="L63:L71" si="3">C63</f>
        <v>0</v>
      </c>
      <c r="M63" s="7"/>
      <c r="N63" s="7"/>
      <c r="O63" s="7"/>
      <c r="P63" s="7"/>
      <c r="Q63"/>
      <c r="R63"/>
      <c r="S63"/>
      <c r="T63"/>
    </row>
    <row r="64" spans="1:20" x14ac:dyDescent="0.25">
      <c r="A64" s="74">
        <v>2020</v>
      </c>
      <c r="B64" s="37"/>
      <c r="C64" s="6"/>
      <c r="D64" s="7"/>
      <c r="E64" s="63">
        <v>2020</v>
      </c>
      <c r="F64" s="64">
        <v>779</v>
      </c>
      <c r="G64" s="16">
        <f t="shared" si="0"/>
        <v>1.2734274711168165</v>
      </c>
      <c r="H64" s="49"/>
      <c r="I64" s="7"/>
      <c r="J64" s="7">
        <f t="shared" si="1"/>
        <v>1.2734274711168165</v>
      </c>
      <c r="K64" s="7">
        <f t="shared" si="2"/>
        <v>0</v>
      </c>
      <c r="L64" s="7">
        <f t="shared" si="3"/>
        <v>0</v>
      </c>
      <c r="M64" s="7"/>
      <c r="N64" s="7"/>
      <c r="O64" s="7"/>
      <c r="P64" s="7"/>
      <c r="Q64"/>
      <c r="R64"/>
      <c r="S64"/>
      <c r="T64"/>
    </row>
    <row r="65" spans="1:20" x14ac:dyDescent="0.25">
      <c r="A65" s="74">
        <v>2019</v>
      </c>
      <c r="B65" s="37"/>
      <c r="C65" s="6"/>
      <c r="D65" s="7"/>
      <c r="E65" s="63">
        <v>2019</v>
      </c>
      <c r="F65" s="64">
        <v>760</v>
      </c>
      <c r="G65" s="16">
        <f t="shared" si="0"/>
        <v>1.3052631578947369</v>
      </c>
      <c r="H65" s="49"/>
      <c r="I65" s="7"/>
      <c r="J65" s="7">
        <f t="shared" si="1"/>
        <v>1.3052631578947369</v>
      </c>
      <c r="K65" s="7">
        <f t="shared" si="2"/>
        <v>0</v>
      </c>
      <c r="L65" s="7">
        <f t="shared" si="3"/>
        <v>0</v>
      </c>
      <c r="M65" s="7"/>
      <c r="N65" s="7"/>
      <c r="O65" s="7"/>
      <c r="P65" s="7"/>
      <c r="Q65"/>
      <c r="R65"/>
      <c r="S65"/>
      <c r="T65"/>
    </row>
    <row r="66" spans="1:20" x14ac:dyDescent="0.25">
      <c r="A66" s="74">
        <v>2018</v>
      </c>
      <c r="B66" s="37"/>
      <c r="C66" s="6"/>
      <c r="D66" s="7"/>
      <c r="E66" s="63">
        <v>2018</v>
      </c>
      <c r="F66" s="64">
        <v>745</v>
      </c>
      <c r="G66" s="16">
        <f t="shared" si="0"/>
        <v>1.3315436241610739</v>
      </c>
      <c r="H66" s="49"/>
      <c r="I66" s="7"/>
      <c r="J66" s="7">
        <f t="shared" si="1"/>
        <v>1.3315436241610739</v>
      </c>
      <c r="K66" s="7">
        <f t="shared" si="2"/>
        <v>0</v>
      </c>
      <c r="L66" s="7">
        <f t="shared" si="3"/>
        <v>0</v>
      </c>
      <c r="M66" s="7"/>
      <c r="N66" s="7"/>
      <c r="O66" s="7"/>
      <c r="P66" s="7"/>
      <c r="Q66"/>
      <c r="R66"/>
      <c r="S66"/>
      <c r="T66"/>
    </row>
    <row r="67" spans="1:20" x14ac:dyDescent="0.25">
      <c r="A67" s="74">
        <v>2017</v>
      </c>
      <c r="B67" s="37"/>
      <c r="C67" s="6"/>
      <c r="D67" s="7"/>
      <c r="E67" s="63">
        <v>2017</v>
      </c>
      <c r="F67" s="64">
        <v>711</v>
      </c>
      <c r="G67" s="16">
        <f t="shared" si="0"/>
        <v>1.3952180028129395</v>
      </c>
      <c r="H67" s="49"/>
      <c r="I67" s="7"/>
      <c r="J67" s="7">
        <f t="shared" si="1"/>
        <v>1.3952180028129395</v>
      </c>
      <c r="K67" s="7">
        <f t="shared" si="2"/>
        <v>0</v>
      </c>
      <c r="L67" s="7">
        <f t="shared" si="3"/>
        <v>0</v>
      </c>
      <c r="M67" s="7"/>
      <c r="N67" s="7"/>
      <c r="O67" s="7"/>
      <c r="P67" s="7"/>
      <c r="Q67"/>
      <c r="R67"/>
      <c r="S67"/>
      <c r="T67"/>
    </row>
    <row r="68" spans="1:20" x14ac:dyDescent="0.25">
      <c r="A68" s="74">
        <v>2016</v>
      </c>
      <c r="B68" s="37"/>
      <c r="C68" s="6"/>
      <c r="D68" s="7"/>
      <c r="E68" s="63">
        <v>2016</v>
      </c>
      <c r="F68" s="64">
        <v>714</v>
      </c>
      <c r="G68" s="16">
        <f t="shared" si="0"/>
        <v>1.3893557422969187</v>
      </c>
      <c r="H68" s="49"/>
      <c r="I68" s="7"/>
      <c r="J68" s="7">
        <f t="shared" si="1"/>
        <v>1.3893557422969187</v>
      </c>
      <c r="K68" s="7">
        <f t="shared" si="2"/>
        <v>0</v>
      </c>
      <c r="L68" s="7">
        <f t="shared" si="3"/>
        <v>0</v>
      </c>
      <c r="M68" s="7"/>
      <c r="N68" s="7"/>
      <c r="O68" s="7"/>
      <c r="P68" s="7"/>
      <c r="Q68"/>
      <c r="R68"/>
      <c r="S68"/>
      <c r="T68"/>
    </row>
    <row r="69" spans="1:20" x14ac:dyDescent="0.25">
      <c r="A69" s="74">
        <v>2015</v>
      </c>
      <c r="B69" s="37"/>
      <c r="C69" s="6"/>
      <c r="D69" s="7"/>
      <c r="E69" s="63">
        <v>2015</v>
      </c>
      <c r="F69" s="64">
        <v>700</v>
      </c>
      <c r="G69" s="16">
        <f t="shared" si="0"/>
        <v>1.417142857142857</v>
      </c>
      <c r="H69" s="49"/>
      <c r="I69" s="7"/>
      <c r="J69" s="7">
        <f t="shared" si="1"/>
        <v>1.417142857142857</v>
      </c>
      <c r="K69" s="7">
        <f t="shared" si="2"/>
        <v>0</v>
      </c>
      <c r="L69" s="7">
        <f t="shared" si="3"/>
        <v>0</v>
      </c>
      <c r="M69" s="7"/>
      <c r="N69" s="7"/>
      <c r="O69" s="7"/>
      <c r="P69" s="7"/>
      <c r="Q69"/>
      <c r="R69"/>
      <c r="S69"/>
      <c r="T69"/>
    </row>
    <row r="70" spans="1:20" x14ac:dyDescent="0.25">
      <c r="A70" s="74">
        <v>2014</v>
      </c>
      <c r="B70" s="37"/>
      <c r="C70" s="6"/>
      <c r="D70" s="7"/>
      <c r="E70" s="63">
        <v>2014</v>
      </c>
      <c r="F70" s="64">
        <v>672</v>
      </c>
      <c r="G70" s="16">
        <f t="shared" si="0"/>
        <v>1.4761904761904763</v>
      </c>
      <c r="H70" s="49"/>
      <c r="I70" s="7"/>
      <c r="J70" s="7">
        <f t="shared" si="1"/>
        <v>1.4761904761904763</v>
      </c>
      <c r="K70" s="7">
        <f t="shared" si="2"/>
        <v>0</v>
      </c>
      <c r="L70" s="7">
        <f t="shared" si="3"/>
        <v>0</v>
      </c>
      <c r="M70" s="7"/>
      <c r="N70" s="7"/>
      <c r="O70" s="7"/>
      <c r="P70" s="7"/>
      <c r="Q70"/>
      <c r="R70"/>
      <c r="S70"/>
      <c r="T70"/>
    </row>
    <row r="71" spans="1:20" x14ac:dyDescent="0.25">
      <c r="A71" s="74">
        <v>2013</v>
      </c>
      <c r="B71" s="37"/>
      <c r="C71" s="6"/>
      <c r="D71" s="7"/>
      <c r="E71" s="63">
        <v>2013</v>
      </c>
      <c r="F71" s="64">
        <v>653</v>
      </c>
      <c r="G71" s="16">
        <f t="shared" si="0"/>
        <v>1.5191424196018377</v>
      </c>
      <c r="H71" s="49"/>
      <c r="I71" s="7"/>
      <c r="J71" s="7">
        <f t="shared" si="1"/>
        <v>1.5191424196018377</v>
      </c>
      <c r="K71" s="7">
        <f t="shared" si="2"/>
        <v>0</v>
      </c>
      <c r="L71" s="7">
        <f t="shared" si="3"/>
        <v>0</v>
      </c>
      <c r="M71" s="7"/>
      <c r="N71" s="7"/>
      <c r="O71" s="7"/>
      <c r="P71" s="7"/>
      <c r="Q71"/>
      <c r="R71"/>
      <c r="S71"/>
      <c r="T71"/>
    </row>
    <row r="72" spans="1:20" x14ac:dyDescent="0.25">
      <c r="A72" s="74">
        <v>2012</v>
      </c>
      <c r="B72" s="37"/>
      <c r="C72" s="6"/>
      <c r="D72" s="7"/>
      <c r="E72" s="63">
        <v>2012</v>
      </c>
      <c r="F72" s="64">
        <v>645</v>
      </c>
      <c r="G72" s="16">
        <f t="shared" si="0"/>
        <v>1.537984496124031</v>
      </c>
      <c r="H72" s="49"/>
      <c r="I72" s="7"/>
      <c r="J72" s="7">
        <f t="shared" si="1"/>
        <v>1.537984496124031</v>
      </c>
      <c r="K72" s="7" t="str">
        <f>IF( OR($K$57=2, $K$57 = 1), "na", B72 * J72 )</f>
        <v>na</v>
      </c>
      <c r="L72" s="7" t="str">
        <f>IF( OR($K$57=2,$K$57 = 1), "na", C72 )</f>
        <v>na</v>
      </c>
      <c r="M72" s="7"/>
      <c r="N72" s="7"/>
      <c r="O72" s="7"/>
      <c r="P72" s="7"/>
      <c r="Q72"/>
      <c r="R72"/>
      <c r="S72"/>
      <c r="T72"/>
    </row>
    <row r="73" spans="1:20" x14ac:dyDescent="0.25">
      <c r="A73" s="74">
        <v>2011</v>
      </c>
      <c r="B73" s="37"/>
      <c r="C73" s="6"/>
      <c r="D73" s="7"/>
      <c r="E73" s="63">
        <v>2011</v>
      </c>
      <c r="F73" s="64">
        <v>631</v>
      </c>
      <c r="G73" s="16">
        <f t="shared" si="0"/>
        <v>1.572107765451664</v>
      </c>
      <c r="H73" s="49"/>
      <c r="I73" s="7"/>
      <c r="J73" s="7">
        <f t="shared" si="1"/>
        <v>1.572107765451664</v>
      </c>
      <c r="K73" s="7" t="str">
        <f t="shared" ref="K73:K81" si="4">IF( OR($K$57=2, $K$57 = 1), "na", B73 * J73 )</f>
        <v>na</v>
      </c>
      <c r="L73" s="7" t="str">
        <f t="shared" ref="L73:L81" si="5">IF( OR($K$57=2,$K$57 = 1), "na", C73 )</f>
        <v>na</v>
      </c>
      <c r="M73" s="7"/>
      <c r="N73" s="7"/>
      <c r="O73" s="7"/>
      <c r="P73" s="7"/>
      <c r="Q73"/>
      <c r="R73"/>
      <c r="S73"/>
      <c r="T73"/>
    </row>
    <row r="74" spans="1:20" x14ac:dyDescent="0.25">
      <c r="A74" s="74">
        <v>2010</v>
      </c>
      <c r="B74" s="37"/>
      <c r="C74" s="6"/>
      <c r="D74" s="7"/>
      <c r="E74" s="63">
        <v>2010</v>
      </c>
      <c r="F74" s="64">
        <v>604</v>
      </c>
      <c r="G74" s="16">
        <f t="shared" si="0"/>
        <v>1.6423841059602649</v>
      </c>
      <c r="H74" s="49"/>
      <c r="I74" s="7"/>
      <c r="J74" s="7">
        <f t="shared" si="1"/>
        <v>1.6423841059602649</v>
      </c>
      <c r="K74" s="7" t="str">
        <f t="shared" si="4"/>
        <v>na</v>
      </c>
      <c r="L74" s="7" t="str">
        <f t="shared" si="5"/>
        <v>na</v>
      </c>
      <c r="M74" s="7"/>
      <c r="N74" s="7"/>
      <c r="O74" s="7"/>
      <c r="P74" s="7"/>
      <c r="Q74"/>
      <c r="R74"/>
      <c r="S74"/>
      <c r="T74"/>
    </row>
    <row r="75" spans="1:20" x14ac:dyDescent="0.25">
      <c r="A75" s="74">
        <v>2009</v>
      </c>
      <c r="B75" s="37"/>
      <c r="C75" s="6"/>
      <c r="D75" s="7"/>
      <c r="E75" s="63">
        <v>2009</v>
      </c>
      <c r="F75" s="64">
        <v>578</v>
      </c>
      <c r="G75" s="16">
        <f t="shared" si="0"/>
        <v>1.7162629757785468</v>
      </c>
      <c r="H75" s="49"/>
      <c r="I75" s="7"/>
      <c r="J75" s="7">
        <f t="shared" si="1"/>
        <v>1.7162629757785468</v>
      </c>
      <c r="K75" s="7" t="str">
        <f t="shared" si="4"/>
        <v>na</v>
      </c>
      <c r="L75" s="7" t="str">
        <f t="shared" si="5"/>
        <v>na</v>
      </c>
      <c r="M75" s="7"/>
      <c r="N75" s="7"/>
      <c r="O75" s="7"/>
      <c r="P75" s="7"/>
      <c r="Q75"/>
      <c r="R75"/>
      <c r="S75"/>
      <c r="T75"/>
    </row>
    <row r="76" spans="1:20" x14ac:dyDescent="0.25">
      <c r="A76" s="74">
        <v>2008</v>
      </c>
      <c r="B76" s="37"/>
      <c r="C76" s="6"/>
      <c r="D76" s="7"/>
      <c r="E76" s="63">
        <v>2008</v>
      </c>
      <c r="F76" s="64">
        <v>596</v>
      </c>
      <c r="G76" s="16">
        <f t="shared" si="0"/>
        <v>1.6644295302013423</v>
      </c>
      <c r="H76" s="49"/>
      <c r="I76" s="7"/>
      <c r="J76" s="7">
        <f t="shared" si="1"/>
        <v>1.6644295302013423</v>
      </c>
      <c r="K76" s="7" t="str">
        <f t="shared" si="4"/>
        <v>na</v>
      </c>
      <c r="L76" s="7" t="str">
        <f t="shared" si="5"/>
        <v>na</v>
      </c>
      <c r="M76" s="7"/>
      <c r="N76" s="7"/>
      <c r="O76" s="7"/>
      <c r="P76" s="7"/>
      <c r="Q76"/>
      <c r="R76"/>
      <c r="S76"/>
      <c r="T76"/>
    </row>
    <row r="77" spans="1:20" x14ac:dyDescent="0.25">
      <c r="A77" s="74">
        <v>2007</v>
      </c>
      <c r="B77" s="5"/>
      <c r="C77" s="6"/>
      <c r="D77" s="7"/>
      <c r="E77" s="63">
        <v>2007</v>
      </c>
      <c r="F77" s="64">
        <v>546</v>
      </c>
      <c r="G77" s="16">
        <f t="shared" si="0"/>
        <v>1.8168498168498168</v>
      </c>
      <c r="H77" s="49"/>
      <c r="I77" s="7"/>
      <c r="J77" s="7">
        <f t="shared" si="1"/>
        <v>1.8168498168498168</v>
      </c>
      <c r="K77" s="7" t="str">
        <f t="shared" si="4"/>
        <v>na</v>
      </c>
      <c r="L77" s="7" t="str">
        <f t="shared" si="5"/>
        <v>na</v>
      </c>
      <c r="M77" s="7"/>
      <c r="N77" s="7"/>
      <c r="O77" s="7"/>
      <c r="P77" s="7"/>
      <c r="Q77"/>
      <c r="R77"/>
      <c r="S77"/>
      <c r="T77"/>
    </row>
    <row r="78" spans="1:20" x14ac:dyDescent="0.25">
      <c r="A78" s="74">
        <v>2006</v>
      </c>
      <c r="B78" s="5"/>
      <c r="C78" s="6"/>
      <c r="D78" s="7"/>
      <c r="E78" s="63">
        <v>2006</v>
      </c>
      <c r="F78" s="64">
        <v>515</v>
      </c>
      <c r="G78" s="16">
        <f t="shared" si="0"/>
        <v>1.9262135922330097</v>
      </c>
      <c r="H78" s="49"/>
      <c r="I78" s="7"/>
      <c r="J78" s="7">
        <f t="shared" si="1"/>
        <v>1.9262135922330097</v>
      </c>
      <c r="K78" s="7" t="str">
        <f t="shared" si="4"/>
        <v>na</v>
      </c>
      <c r="L78" s="7" t="str">
        <f t="shared" si="5"/>
        <v>na</v>
      </c>
      <c r="M78" s="7"/>
      <c r="N78" s="7"/>
      <c r="O78" s="7"/>
      <c r="P78" s="7"/>
      <c r="Q78"/>
      <c r="R78"/>
      <c r="S78"/>
      <c r="T78"/>
    </row>
    <row r="79" spans="1:20" x14ac:dyDescent="0.25">
      <c r="A79" s="74">
        <v>2005</v>
      </c>
      <c r="B79" s="5"/>
      <c r="C79" s="6"/>
      <c r="D79" s="7"/>
      <c r="E79" s="63">
        <v>2005</v>
      </c>
      <c r="F79" s="64">
        <v>493</v>
      </c>
      <c r="G79" s="16">
        <f t="shared" si="0"/>
        <v>2.0121703853955375</v>
      </c>
      <c r="H79" s="49"/>
      <c r="I79" s="7"/>
      <c r="J79" s="7">
        <f t="shared" si="1"/>
        <v>2.0121703853955375</v>
      </c>
      <c r="K79" s="7" t="str">
        <f t="shared" si="4"/>
        <v>na</v>
      </c>
      <c r="L79" s="7" t="str">
        <f t="shared" si="5"/>
        <v>na</v>
      </c>
      <c r="M79" s="7"/>
      <c r="N79" s="7"/>
      <c r="O79" s="7"/>
      <c r="P79" s="7"/>
      <c r="Q79"/>
      <c r="R79"/>
      <c r="S79"/>
      <c r="T79"/>
    </row>
    <row r="80" spans="1:20" x14ac:dyDescent="0.25">
      <c r="A80" s="74">
        <v>2004</v>
      </c>
      <c r="B80" s="5"/>
      <c r="C80" s="6"/>
      <c r="D80" s="7"/>
      <c r="E80" s="63">
        <v>2004</v>
      </c>
      <c r="F80" s="64">
        <v>465</v>
      </c>
      <c r="G80" s="16">
        <f t="shared" si="0"/>
        <v>2.1333333333333333</v>
      </c>
      <c r="H80" s="49"/>
      <c r="I80" s="7"/>
      <c r="J80" s="7">
        <f t="shared" si="1"/>
        <v>2.1333333333333333</v>
      </c>
      <c r="K80" s="7" t="str">
        <f t="shared" si="4"/>
        <v>na</v>
      </c>
      <c r="L80" s="7" t="str">
        <f t="shared" si="5"/>
        <v>na</v>
      </c>
      <c r="M80" s="7"/>
      <c r="N80" s="7"/>
      <c r="O80" s="7"/>
      <c r="P80" s="7"/>
      <c r="Q80"/>
      <c r="R80"/>
      <c r="S80"/>
      <c r="T80"/>
    </row>
    <row r="81" spans="1:20" ht="15.75" thickBot="1" x14ac:dyDescent="0.3">
      <c r="A81" s="138">
        <v>2003</v>
      </c>
      <c r="B81" s="35"/>
      <c r="C81" s="36"/>
      <c r="D81" s="7"/>
      <c r="E81" s="137">
        <v>2003</v>
      </c>
      <c r="F81" s="65">
        <v>441</v>
      </c>
      <c r="G81" s="34">
        <f t="shared" si="0"/>
        <v>2.2494331065759638</v>
      </c>
      <c r="H81" s="49"/>
      <c r="I81" s="7"/>
      <c r="J81" s="7">
        <f t="shared" si="1"/>
        <v>2.2494331065759638</v>
      </c>
      <c r="K81" s="7" t="str">
        <f t="shared" si="4"/>
        <v>na</v>
      </c>
      <c r="L81" s="7" t="str">
        <f t="shared" si="5"/>
        <v>na</v>
      </c>
      <c r="M81" s="7"/>
      <c r="N81" s="7"/>
      <c r="O81" s="7"/>
      <c r="P81" s="7"/>
      <c r="Q81"/>
      <c r="R81"/>
      <c r="S81"/>
      <c r="T81"/>
    </row>
    <row r="82" spans="1:20" ht="18.75" customHeight="1" x14ac:dyDescent="0.25">
      <c r="A82" s="127"/>
      <c r="B82" s="142"/>
      <c r="C82" s="142"/>
      <c r="D82" s="130"/>
      <c r="E82" s="201" t="str">
        <f>IF($B$17="Y", "Black Start", "")</f>
        <v/>
      </c>
      <c r="F82" s="201"/>
      <c r="G82" s="201"/>
      <c r="H82" s="83"/>
      <c r="I82" s="7"/>
      <c r="J82" s="7"/>
      <c r="K82" s="7"/>
      <c r="L82" s="7"/>
      <c r="M82" s="7"/>
      <c r="N82" s="7"/>
      <c r="O82" s="7"/>
      <c r="P82" s="7"/>
      <c r="Q82"/>
      <c r="R82"/>
      <c r="S82"/>
      <c r="T82"/>
    </row>
    <row r="83" spans="1:20" s="120" customFormat="1" ht="15.75" customHeight="1" thickBot="1" x14ac:dyDescent="0.3">
      <c r="A83" s="114"/>
      <c r="B83" s="115"/>
      <c r="C83" s="115"/>
      <c r="D83" s="117"/>
      <c r="E83" s="130" t="str">
        <f>IF($B$17="Y", "Non Black Start", "")</f>
        <v/>
      </c>
      <c r="F83" s="128" t="str">
        <f>IF($B$17="Y", "99%", "")</f>
        <v/>
      </c>
      <c r="G83" s="168" t="str">
        <f>IF($B$17="Y","Enter into MIRA","")</f>
        <v/>
      </c>
      <c r="H83" s="143"/>
      <c r="I83" s="116"/>
      <c r="J83" s="117"/>
      <c r="K83" s="117"/>
      <c r="L83" s="117"/>
      <c r="M83" s="117"/>
      <c r="N83" s="117"/>
      <c r="O83" s="117"/>
      <c r="P83" s="117"/>
      <c r="Q83"/>
      <c r="R83"/>
      <c r="S83"/>
      <c r="T83"/>
    </row>
    <row r="84" spans="1:20" ht="15.75" thickBot="1" x14ac:dyDescent="0.3">
      <c r="A84" s="176" t="s">
        <v>7</v>
      </c>
      <c r="B84" s="177"/>
      <c r="C84" s="42">
        <f>SUM( K62:K81)</f>
        <v>0</v>
      </c>
      <c r="D84" s="7"/>
      <c r="E84" s="121" t="str">
        <f>IF($B$17="Y",C84*(B20-B19)/B20, "")</f>
        <v/>
      </c>
      <c r="F84" s="121" t="str">
        <f>IF($B$17="Y",C84*B19/B20*0.99,"")</f>
        <v/>
      </c>
      <c r="G84" s="121" t="str">
        <f>IF($B$17="Y",C84*B19/B20/COUNT(B62:B81)/B19,"")</f>
        <v/>
      </c>
      <c r="H84" s="144" t="str">
        <f>IF($B$17="Y","/unit/year","")</f>
        <v/>
      </c>
      <c r="I84" s="7"/>
      <c r="J84" s="7"/>
      <c r="K84" s="7"/>
      <c r="L84" s="11" t="b">
        <f>ISBLANK(B72)</f>
        <v>1</v>
      </c>
      <c r="M84" s="7"/>
      <c r="N84" s="7"/>
      <c r="O84" s="7"/>
      <c r="P84" s="7"/>
      <c r="Q84"/>
      <c r="R84"/>
      <c r="S84"/>
      <c r="T84"/>
    </row>
    <row r="85" spans="1:20" ht="15.75" thickBot="1" x14ac:dyDescent="0.3">
      <c r="A85" s="84"/>
      <c r="B85" s="75" t="str">
        <f ca="1">"Total " &amp; C61</f>
        <v>Total Annual MWh</v>
      </c>
      <c r="C85" s="146">
        <f>SUM( L62:L81)</f>
        <v>0</v>
      </c>
      <c r="D85" s="7"/>
      <c r="E85" s="126" t="str">
        <f>IF($B$17="Y",C85*(B20-B19)/B20, "")</f>
        <v/>
      </c>
      <c r="F85" s="126" t="str">
        <f>IF($B$17="Y",C85*B19/B20, "")</f>
        <v/>
      </c>
      <c r="G85" s="9"/>
      <c r="H85" s="145"/>
      <c r="I85" s="7"/>
      <c r="J85" s="7"/>
      <c r="K85" s="7"/>
      <c r="L85" s="7"/>
      <c r="M85" s="7"/>
      <c r="N85" s="7"/>
      <c r="O85" s="7"/>
      <c r="P85" s="7"/>
      <c r="Q85" s="7"/>
      <c r="R85" s="7"/>
    </row>
    <row r="86" spans="1:20" ht="15.75" thickBot="1" x14ac:dyDescent="0.3">
      <c r="A86" s="176" t="s">
        <v>51</v>
      </c>
      <c r="B86" s="177"/>
      <c r="C86" s="42" t="e">
        <f>C84 / C85</f>
        <v>#DIV/0!</v>
      </c>
      <c r="D86" s="147" t="str">
        <f ca="1">OFFSET( O56, N56-1, 0)</f>
        <v>/ MWh</v>
      </c>
      <c r="E86" s="121" t="str">
        <f>IF($B$17="Y",E84/E85, "")</f>
        <v/>
      </c>
      <c r="F86" s="121" t="str">
        <f>IF($B$17="Y",F84/F85, "")</f>
        <v/>
      </c>
      <c r="G86" s="9"/>
      <c r="H86" s="145"/>
      <c r="I86" s="7"/>
      <c r="J86" s="7"/>
      <c r="K86" s="7"/>
      <c r="L86" s="7"/>
      <c r="M86" s="7"/>
      <c r="N86" s="7"/>
      <c r="O86" s="7"/>
      <c r="P86" s="7"/>
      <c r="Q86" s="7"/>
      <c r="R86" s="7"/>
    </row>
    <row r="87" spans="1:20" ht="15.75" thickBot="1" x14ac:dyDescent="0.3">
      <c r="A87" s="89"/>
      <c r="B87" s="90"/>
      <c r="C87" s="140"/>
      <c r="D87" s="90"/>
      <c r="E87" s="131"/>
      <c r="F87" s="132"/>
      <c r="G87" s="90"/>
      <c r="H87" s="133"/>
      <c r="I87" s="7"/>
      <c r="J87" s="7"/>
      <c r="K87" s="7"/>
      <c r="L87" s="7"/>
      <c r="M87" s="7"/>
      <c r="N87" s="7"/>
      <c r="O87" s="7"/>
      <c r="P87" s="7"/>
      <c r="Q87" s="7"/>
      <c r="R87" s="7"/>
    </row>
    <row r="89" spans="1:20" ht="15.75" thickBot="1" x14ac:dyDescent="0.3"/>
    <row r="90" spans="1:20" ht="19.5" thickBot="1" x14ac:dyDescent="0.35">
      <c r="A90" s="170" t="s">
        <v>64</v>
      </c>
      <c r="B90" s="171"/>
      <c r="C90" s="171"/>
      <c r="D90" s="171"/>
      <c r="E90" s="171"/>
      <c r="F90" s="171"/>
      <c r="G90" s="171"/>
      <c r="H90" s="172"/>
    </row>
    <row r="91" spans="1:20" ht="15.75" thickBot="1" x14ac:dyDescent="0.3">
      <c r="A91" s="71"/>
      <c r="B91" s="7"/>
      <c r="C91" s="7"/>
      <c r="D91" s="7"/>
      <c r="E91" s="110"/>
      <c r="F91" s="110"/>
      <c r="G91" s="110"/>
      <c r="H91" s="111"/>
    </row>
    <row r="92" spans="1:20" ht="15.75" thickBot="1" x14ac:dyDescent="0.3">
      <c r="A92" s="76" t="s">
        <v>134</v>
      </c>
      <c r="B92" s="42" t="e">
        <f>C86</f>
        <v>#DIV/0!</v>
      </c>
      <c r="C92" s="43" t="str">
        <f ca="1">D86</f>
        <v>/ MWh</v>
      </c>
      <c r="D92" s="102"/>
      <c r="E92" s="112"/>
      <c r="F92" s="112"/>
      <c r="G92" s="112"/>
      <c r="H92" s="113"/>
    </row>
    <row r="93" spans="1:20" ht="15.75" thickBot="1" x14ac:dyDescent="0.3">
      <c r="A93" s="106" t="str">
        <f>IF($B$17="Y","Black Start Units MAINTENANCE ADDER:", "")</f>
        <v/>
      </c>
      <c r="B93" s="129" t="str">
        <f>IF($B$17="Y", F86, "")</f>
        <v/>
      </c>
      <c r="C93" s="129" t="str">
        <f>IF($B$17="Y", D86, "")</f>
        <v/>
      </c>
      <c r="D93" s="21"/>
      <c r="E93" s="21"/>
      <c r="F93" s="21"/>
      <c r="G93" s="104"/>
      <c r="H93" s="105"/>
    </row>
    <row r="94" spans="1:20" x14ac:dyDescent="0.25">
      <c r="A94" s="125"/>
      <c r="B94" s="107"/>
      <c r="C94" s="107"/>
      <c r="F94" s="107"/>
    </row>
    <row r="95" spans="1:20" x14ac:dyDescent="0.25">
      <c r="A95" s="124"/>
      <c r="B95" s="122"/>
      <c r="C95" s="11"/>
    </row>
    <row r="96" spans="1:20" x14ac:dyDescent="0.25">
      <c r="A96" s="124"/>
      <c r="B96" s="122"/>
      <c r="C96" s="11"/>
    </row>
    <row r="97" spans="1:5" x14ac:dyDescent="0.25">
      <c r="A97" s="124"/>
      <c r="B97" s="122"/>
      <c r="C97" s="123"/>
    </row>
    <row r="98" spans="1:5" x14ac:dyDescent="0.25">
      <c r="A98" s="124"/>
      <c r="B98" s="122"/>
      <c r="C98" s="123"/>
      <c r="E98" s="107"/>
    </row>
    <row r="99" spans="1:5" x14ac:dyDescent="0.25">
      <c r="A99" s="124"/>
      <c r="B99" s="122"/>
      <c r="C99" s="123"/>
    </row>
    <row r="100" spans="1:5" x14ac:dyDescent="0.25">
      <c r="A100" s="124"/>
      <c r="B100" s="122"/>
      <c r="C100" s="123"/>
    </row>
  </sheetData>
  <sheetProtection algorithmName="SHA-512" hashValue="3zpAcjjPu/QwYuqM0L+KWSd85/Q5ZDqp324hHAaTyKqqdWjDCnCrXx1Gz1bjgv6efkcBLtQVogslG4Inoh8tnQ==" saltValue="SpskGhGLooUlJb8/2BnBEw==" spinCount="100000" sheet="1" objects="1" scenarios="1" insertRows="0" deleteRows="0" selectLockedCells="1"/>
  <protectedRanges>
    <protectedRange sqref="E57:F57 B57:C57" name="Range1"/>
  </protectedRanges>
  <mergeCells count="15">
    <mergeCell ref="A54:H54"/>
    <mergeCell ref="A22:D22"/>
    <mergeCell ref="A23:A24"/>
    <mergeCell ref="B23:D24"/>
    <mergeCell ref="A25:D25"/>
    <mergeCell ref="C51:D51"/>
    <mergeCell ref="A84:B84"/>
    <mergeCell ref="A86:B86"/>
    <mergeCell ref="A90:H90"/>
    <mergeCell ref="B55:H55"/>
    <mergeCell ref="B59:B60"/>
    <mergeCell ref="C59:C60"/>
    <mergeCell ref="E60:G60"/>
    <mergeCell ref="E61:G61"/>
    <mergeCell ref="E82:G82"/>
  </mergeCells>
  <conditionalFormatting sqref="B66:C71 B62:B65">
    <cfRule type="cellIs" dxfId="12" priority="9" operator="greaterThan">
      <formula>0</formula>
    </cfRule>
    <cfRule type="expression" dxfId="11" priority="10">
      <formula>$K$57=2</formula>
    </cfRule>
  </conditionalFormatting>
  <conditionalFormatting sqref="A19:A20">
    <cfRule type="expression" dxfId="10" priority="8">
      <formula>$B$17="Y"</formula>
    </cfRule>
  </conditionalFormatting>
  <conditionalFormatting sqref="A19:B20 E82:H86">
    <cfRule type="expression" dxfId="9" priority="7">
      <formula>$B$17="Y"</formula>
    </cfRule>
  </conditionalFormatting>
  <conditionalFormatting sqref="G84">
    <cfRule type="expression" dxfId="8" priority="6">
      <formula>$B$17="Y"</formula>
    </cfRule>
  </conditionalFormatting>
  <conditionalFormatting sqref="B93">
    <cfRule type="expression" dxfId="7" priority="5">
      <formula>$B$93</formula>
    </cfRule>
  </conditionalFormatting>
  <conditionalFormatting sqref="B66:C81 B62:B65">
    <cfRule type="cellIs" dxfId="6" priority="11" operator="greaterThan">
      <formula>0</formula>
    </cfRule>
    <cfRule type="expression" dxfId="5" priority="12">
      <formula>$K$57=3</formula>
    </cfRule>
  </conditionalFormatting>
  <conditionalFormatting sqref="C62:C65">
    <cfRule type="cellIs" dxfId="4" priority="1" operator="greaterThan">
      <formula>0</formula>
    </cfRule>
    <cfRule type="expression" dxfId="3" priority="2">
      <formula>$K$57=2</formula>
    </cfRule>
  </conditionalFormatting>
  <conditionalFormatting sqref="C62:C65">
    <cfRule type="cellIs" dxfId="2" priority="3" operator="greaterThan">
      <formula>0</formula>
    </cfRule>
    <cfRule type="expression" dxfId="1" priority="4">
      <formula>$K$57=3</formula>
    </cfRule>
  </conditionalFormatting>
  <dataValidations count="2">
    <dataValidation type="list" allowBlank="1" showInputMessage="1" showErrorMessage="1" sqref="B17:B18">
      <formula1>"Y,N"</formula1>
    </dataValidation>
    <dataValidation type="list" allowBlank="1" showInputMessage="1" showErrorMessage="1" sqref="H58">
      <formula1>#REF!</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locked="0" defaultSize="0" autoLine="0" autoPict="0">
                <anchor moveWithCells="1">
                  <from>
                    <xdr:col>1</xdr:col>
                    <xdr:colOff>666750</xdr:colOff>
                    <xdr:row>56</xdr:row>
                    <xdr:rowOff>0</xdr:rowOff>
                  </from>
                  <to>
                    <xdr:col>1</xdr:col>
                    <xdr:colOff>1485900</xdr:colOff>
                    <xdr:row>57</xdr:row>
                    <xdr:rowOff>9525</xdr:rowOff>
                  </to>
                </anchor>
              </controlPr>
            </control>
          </mc:Choice>
        </mc:AlternateContent>
        <mc:AlternateContent xmlns:mc="http://schemas.openxmlformats.org/markup-compatibility/2006">
          <mc:Choice Requires="x14">
            <control shapeId="6146" r:id="rId5" name="Drop Down 2">
              <controlPr locked="0" defaultSize="0" autoLine="0" autoPict="0">
                <anchor moveWithCells="1">
                  <from>
                    <xdr:col>3</xdr:col>
                    <xdr:colOff>38100</xdr:colOff>
                    <xdr:row>55</xdr:row>
                    <xdr:rowOff>180975</xdr:rowOff>
                  </from>
                  <to>
                    <xdr:col>4</xdr:col>
                    <xdr:colOff>104775</xdr:colOff>
                    <xdr:row>57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'Expense and Cost Type List'!$A$10:$A$16</xm:f>
          </x14:formula1>
          <xm:sqref>A27:A50</xm:sqref>
        </x14:dataValidation>
        <x14:dataValidation type="list" allowBlank="1" showInputMessage="1" showErrorMessage="1">
          <x14:formula1>
            <xm:f>'Expense and Cost Type List'!$B$22:$B$43</xm:f>
          </x14:formula1>
          <xm:sqref>B27:B50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W19"/>
  <sheetViews>
    <sheetView workbookViewId="0">
      <selection activeCell="S9" sqref="S9"/>
    </sheetView>
  </sheetViews>
  <sheetFormatPr defaultRowHeight="15" x14ac:dyDescent="0.25"/>
  <sheetData>
    <row r="19" spans="23:23" x14ac:dyDescent="0.25">
      <c r="W19" t="s">
        <v>61</v>
      </c>
    </row>
  </sheetData>
  <sheetProtection algorithmName="SHA-512" hashValue="/79PWICAwcQlbsWkhTpU/2ByG49eztzDHSqCiz5nSDdUEs2KHtqlJWdXK0EZqaJypDlksV+U4H005iyxScitpQ==" saltValue="O5VK/gHGkE8jgZAul105rA=="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S73"/>
  <sheetViews>
    <sheetView topLeftCell="A37" workbookViewId="0">
      <selection activeCell="H74" sqref="H74"/>
    </sheetView>
  </sheetViews>
  <sheetFormatPr defaultColWidth="9.140625" defaultRowHeight="15" x14ac:dyDescent="0.25"/>
  <cols>
    <col min="1" max="1" width="40.28515625" style="8" bestFit="1" customWidth="1"/>
    <col min="2" max="2" width="55.7109375" style="8" customWidth="1"/>
    <col min="3" max="3" width="15.5703125" style="8" customWidth="1"/>
    <col min="4" max="4" width="10.85546875" style="8" customWidth="1"/>
    <col min="5" max="6" width="9.140625" style="8"/>
    <col min="7" max="7" width="12" style="8" customWidth="1"/>
    <col min="8" max="8" width="14.5703125" style="8" customWidth="1"/>
    <col min="9" max="9" width="10.5703125" style="8" customWidth="1"/>
    <col min="10" max="10" width="47.7109375" style="8" hidden="1" customWidth="1"/>
    <col min="11" max="11" width="8.42578125" style="8" hidden="1" customWidth="1"/>
    <col min="12" max="12" width="11.5703125" style="8" hidden="1" customWidth="1"/>
    <col min="13" max="13" width="12.7109375" style="8" hidden="1" customWidth="1"/>
    <col min="14" max="14" width="14.7109375" style="8" hidden="1" customWidth="1"/>
    <col min="15" max="15" width="2" style="8" hidden="1" customWidth="1"/>
    <col min="16" max="16" width="8.7109375" style="8" hidden="1" customWidth="1"/>
    <col min="17" max="18" width="9.140625" style="8" customWidth="1"/>
    <col min="19" max="16384" width="9.140625" style="8"/>
  </cols>
  <sheetData>
    <row r="1" spans="1:2" ht="21" x14ac:dyDescent="0.35">
      <c r="A1" s="66" t="s">
        <v>24</v>
      </c>
    </row>
    <row r="2" spans="1:2" ht="15.75" thickBot="1" x14ac:dyDescent="0.3">
      <c r="A2" s="78"/>
    </row>
    <row r="3" spans="1:2" ht="15.75" thickBot="1" x14ac:dyDescent="0.3">
      <c r="A3" s="67" t="s">
        <v>20</v>
      </c>
      <c r="B3" s="134" t="str">
        <f>IF(ISBLANK('Major Maintenance Adder'!B3)," ",'Major Maintenance Adder'!B3)</f>
        <v xml:space="preserve"> </v>
      </c>
    </row>
    <row r="4" spans="1:2" ht="15.75" thickBot="1" x14ac:dyDescent="0.3">
      <c r="A4" s="78"/>
      <c r="B4" s="135"/>
    </row>
    <row r="5" spans="1:2" ht="15.75" thickBot="1" x14ac:dyDescent="0.3">
      <c r="A5" s="67" t="s">
        <v>21</v>
      </c>
      <c r="B5" s="134" t="str">
        <f>IF(ISBLANK('Major Maintenance Adder'!B5)," ",'Major Maintenance Adder'!B5)</f>
        <v xml:space="preserve"> </v>
      </c>
    </row>
    <row r="6" spans="1:2" ht="15.75" thickBot="1" x14ac:dyDescent="0.3">
      <c r="A6" s="78"/>
      <c r="B6" s="135"/>
    </row>
    <row r="7" spans="1:2" ht="15.75" thickBot="1" x14ac:dyDescent="0.3">
      <c r="A7" s="67" t="s">
        <v>22</v>
      </c>
      <c r="B7" s="134" t="str">
        <f>IF(ISBLANK('Major Maintenance Adder'!B7)," ",'Major Maintenance Adder'!B7)</f>
        <v xml:space="preserve"> </v>
      </c>
    </row>
    <row r="8" spans="1:2" ht="15.75" thickBot="1" x14ac:dyDescent="0.3">
      <c r="A8" s="79"/>
      <c r="B8" s="135"/>
    </row>
    <row r="9" spans="1:2" ht="15.75" thickBot="1" x14ac:dyDescent="0.3">
      <c r="A9" s="67" t="s">
        <v>23</v>
      </c>
      <c r="B9" s="134" t="str">
        <f>IF(ISBLANK('Major Maintenance Adder'!B9)," ",'Major Maintenance Adder'!B9)</f>
        <v xml:space="preserve"> </v>
      </c>
    </row>
    <row r="10" spans="1:2" ht="15.75" thickBot="1" x14ac:dyDescent="0.3">
      <c r="A10" s="79"/>
      <c r="B10" s="135"/>
    </row>
    <row r="11" spans="1:2" ht="15.75" thickBot="1" x14ac:dyDescent="0.3">
      <c r="A11" s="67" t="s">
        <v>42</v>
      </c>
      <c r="B11" s="134" t="str">
        <f>IF(ISBLANK('Major Maintenance Adder'!B11)," ",'Major Maintenance Adder'!B11)</f>
        <v xml:space="preserve"> </v>
      </c>
    </row>
    <row r="12" spans="1:2" ht="15.75" thickBot="1" x14ac:dyDescent="0.3">
      <c r="A12" s="79"/>
      <c r="B12" s="135"/>
    </row>
    <row r="13" spans="1:2" ht="15.75" thickBot="1" x14ac:dyDescent="0.3">
      <c r="A13" s="67" t="s">
        <v>53</v>
      </c>
      <c r="B13" s="134" t="str">
        <f>IF(ISBLANK('Major Maintenance Adder'!B13)," ",'Major Maintenance Adder'!B13)</f>
        <v xml:space="preserve"> </v>
      </c>
    </row>
    <row r="14" spans="1:2" ht="15.75" thickBot="1" x14ac:dyDescent="0.3">
      <c r="A14" s="95"/>
      <c r="B14" s="136"/>
    </row>
    <row r="15" spans="1:2" ht="30.75" thickBot="1" x14ac:dyDescent="0.3">
      <c r="A15" s="103" t="s">
        <v>54</v>
      </c>
      <c r="B15" s="134" t="str">
        <f>IF(ISBLANK('Major Maintenance Adder'!B15)," ",'Major Maintenance Adder'!B15)</f>
        <v xml:space="preserve"> </v>
      </c>
    </row>
    <row r="16" spans="1:2" ht="15.75" thickBot="1" x14ac:dyDescent="0.3">
      <c r="A16" s="78"/>
    </row>
    <row r="17" spans="1:9" ht="19.5" thickBot="1" x14ac:dyDescent="0.35">
      <c r="A17" s="170" t="s">
        <v>31</v>
      </c>
      <c r="B17" s="171"/>
      <c r="C17" s="172"/>
      <c r="D17" s="10"/>
      <c r="E17" s="10"/>
      <c r="F17" s="10"/>
      <c r="G17" s="10"/>
      <c r="H17" s="11"/>
    </row>
    <row r="18" spans="1:9" ht="30" customHeight="1" x14ac:dyDescent="0.25">
      <c r="A18" s="185" t="s">
        <v>19</v>
      </c>
      <c r="B18" s="187" t="s">
        <v>48</v>
      </c>
      <c r="C18" s="189"/>
      <c r="D18" s="12"/>
      <c r="E18" s="12"/>
      <c r="F18" s="12"/>
      <c r="G18" s="12"/>
      <c r="H18" s="12"/>
      <c r="I18" s="11"/>
    </row>
    <row r="19" spans="1:9" ht="60" customHeight="1" thickBot="1" x14ac:dyDescent="0.3">
      <c r="A19" s="186"/>
      <c r="B19" s="190"/>
      <c r="C19" s="192"/>
      <c r="D19" s="13"/>
      <c r="E19" s="13"/>
      <c r="F19" s="13"/>
      <c r="G19" s="13"/>
      <c r="H19" s="13"/>
      <c r="I19" s="11"/>
    </row>
    <row r="20" spans="1:9" ht="15.75" thickBot="1" x14ac:dyDescent="0.3">
      <c r="A20" s="193" t="s">
        <v>65</v>
      </c>
      <c r="B20" s="194"/>
      <c r="C20" s="195"/>
      <c r="D20" s="14"/>
      <c r="E20" s="14"/>
      <c r="F20" s="14"/>
      <c r="G20" s="14"/>
      <c r="H20" s="14"/>
      <c r="I20" s="11"/>
    </row>
    <row r="21" spans="1:9" x14ac:dyDescent="0.25">
      <c r="A21" s="96" t="s">
        <v>45</v>
      </c>
      <c r="B21" s="97" t="s">
        <v>35</v>
      </c>
      <c r="C21" s="98" t="s">
        <v>3</v>
      </c>
      <c r="D21" s="11"/>
      <c r="E21" s="11"/>
      <c r="F21" s="11"/>
      <c r="G21" s="11"/>
      <c r="H21" s="11"/>
      <c r="I21" s="11"/>
    </row>
    <row r="22" spans="1:9" x14ac:dyDescent="0.25">
      <c r="A22" s="3"/>
      <c r="B22" s="28"/>
      <c r="C22" s="1"/>
      <c r="D22" s="11"/>
      <c r="E22" s="11"/>
      <c r="F22" s="11"/>
      <c r="G22" s="11"/>
      <c r="H22" s="11"/>
      <c r="I22" s="11"/>
    </row>
    <row r="23" spans="1:9" x14ac:dyDescent="0.25">
      <c r="A23" s="3"/>
      <c r="B23" s="28"/>
      <c r="C23" s="1"/>
      <c r="D23" s="11"/>
      <c r="E23" s="11"/>
      <c r="F23" s="11"/>
      <c r="G23" s="11"/>
      <c r="H23" s="11"/>
      <c r="I23" s="11"/>
    </row>
    <row r="24" spans="1:9" x14ac:dyDescent="0.25">
      <c r="A24" s="3"/>
      <c r="B24" s="28"/>
      <c r="C24" s="1"/>
      <c r="D24" s="11"/>
      <c r="E24" s="11"/>
      <c r="F24" s="11"/>
      <c r="G24" s="11"/>
      <c r="H24" s="11"/>
      <c r="I24" s="11"/>
    </row>
    <row r="25" spans="1:9" x14ac:dyDescent="0.25">
      <c r="A25" s="3"/>
      <c r="B25" s="28"/>
      <c r="C25" s="1"/>
    </row>
    <row r="26" spans="1:9" x14ac:dyDescent="0.25">
      <c r="A26" s="3"/>
      <c r="B26" s="28"/>
      <c r="C26" s="1"/>
    </row>
    <row r="27" spans="1:9" x14ac:dyDescent="0.25">
      <c r="A27" s="3"/>
      <c r="B27" s="28"/>
      <c r="C27" s="1"/>
    </row>
    <row r="28" spans="1:9" x14ac:dyDescent="0.25">
      <c r="A28" s="3"/>
      <c r="B28" s="28"/>
      <c r="C28" s="1"/>
    </row>
    <row r="29" spans="1:9" x14ac:dyDescent="0.25">
      <c r="A29" s="3"/>
      <c r="B29" s="28"/>
      <c r="C29" s="1"/>
    </row>
    <row r="30" spans="1:9" x14ac:dyDescent="0.25">
      <c r="A30" s="3"/>
      <c r="B30" s="28"/>
      <c r="C30" s="1"/>
    </row>
    <row r="31" spans="1:9" x14ac:dyDescent="0.25">
      <c r="A31" s="3"/>
      <c r="B31" s="28"/>
      <c r="C31" s="1"/>
    </row>
    <row r="32" spans="1:9" x14ac:dyDescent="0.25">
      <c r="A32" s="3"/>
      <c r="B32" s="28"/>
      <c r="C32" s="1"/>
    </row>
    <row r="33" spans="1:12" x14ac:dyDescent="0.25">
      <c r="A33" s="3"/>
      <c r="B33" s="28"/>
      <c r="C33" s="1"/>
    </row>
    <row r="34" spans="1:12" x14ac:dyDescent="0.25">
      <c r="A34" s="3"/>
      <c r="B34" s="28"/>
      <c r="C34" s="1"/>
    </row>
    <row r="35" spans="1:12" x14ac:dyDescent="0.25">
      <c r="A35" s="3"/>
      <c r="B35" s="28"/>
      <c r="C35" s="1"/>
    </row>
    <row r="36" spans="1:12" x14ac:dyDescent="0.25">
      <c r="A36" s="3"/>
      <c r="B36" s="28"/>
      <c r="C36" s="1"/>
    </row>
    <row r="37" spans="1:12" x14ac:dyDescent="0.25">
      <c r="A37" s="3"/>
      <c r="B37" s="28"/>
      <c r="C37" s="1"/>
    </row>
    <row r="38" spans="1:12" x14ac:dyDescent="0.25">
      <c r="A38" s="3"/>
      <c r="B38" s="28"/>
      <c r="C38" s="1"/>
    </row>
    <row r="39" spans="1:12" x14ac:dyDescent="0.25">
      <c r="A39" s="3"/>
      <c r="B39" s="28"/>
      <c r="C39" s="1"/>
    </row>
    <row r="40" spans="1:12" x14ac:dyDescent="0.25">
      <c r="A40" s="3"/>
      <c r="B40" s="28"/>
      <c r="C40" s="1"/>
    </row>
    <row r="41" spans="1:12" x14ac:dyDescent="0.25">
      <c r="A41" s="3"/>
      <c r="B41" s="28"/>
      <c r="C41" s="1"/>
    </row>
    <row r="42" spans="1:12" x14ac:dyDescent="0.25">
      <c r="A42" s="3"/>
      <c r="B42" s="28"/>
      <c r="C42" s="1"/>
      <c r="L42" s="60"/>
    </row>
    <row r="43" spans="1:12" ht="15.75" x14ac:dyDescent="0.25">
      <c r="A43" s="3"/>
      <c r="B43" s="28"/>
      <c r="C43" s="1"/>
      <c r="D43" s="7"/>
      <c r="E43" s="7"/>
      <c r="F43" s="15"/>
      <c r="G43" s="15"/>
      <c r="H43" s="7"/>
      <c r="I43" s="7"/>
    </row>
    <row r="44" spans="1:12" x14ac:dyDescent="0.25">
      <c r="A44" s="3"/>
      <c r="B44" s="28"/>
      <c r="C44" s="1"/>
      <c r="D44" s="7"/>
      <c r="E44" s="7"/>
      <c r="F44" s="7"/>
      <c r="G44" s="7"/>
      <c r="H44" s="7"/>
      <c r="I44" s="7"/>
    </row>
    <row r="45" spans="1:12" ht="15.75" thickBot="1" x14ac:dyDescent="0.3">
      <c r="A45" s="4"/>
      <c r="B45" s="29"/>
      <c r="C45" s="2"/>
      <c r="D45" s="7"/>
      <c r="E45" s="7"/>
      <c r="F45" s="7"/>
      <c r="G45" s="7"/>
      <c r="H45" s="7"/>
      <c r="I45" s="7"/>
    </row>
    <row r="46" spans="1:12" ht="15.75" thickBot="1" x14ac:dyDescent="0.3">
      <c r="A46" s="77" t="s">
        <v>4</v>
      </c>
      <c r="B46" s="91"/>
      <c r="C46" s="44">
        <f>SUM(C22:C45)</f>
        <v>0</v>
      </c>
      <c r="D46" s="14"/>
      <c r="E46" s="14"/>
      <c r="F46" s="14"/>
      <c r="G46" s="14"/>
      <c r="H46" s="7"/>
      <c r="I46" s="7"/>
    </row>
    <row r="47" spans="1:12" x14ac:dyDescent="0.25">
      <c r="A47" s="19"/>
      <c r="B47" s="7"/>
      <c r="C47" s="7"/>
      <c r="D47" s="7"/>
      <c r="E47" s="7"/>
      <c r="F47" s="7"/>
      <c r="G47" s="7"/>
      <c r="H47" s="7"/>
    </row>
    <row r="48" spans="1:12" s="7" customFormat="1" x14ac:dyDescent="0.25"/>
    <row r="49" spans="1:19" ht="15.75" thickBot="1" x14ac:dyDescent="0.3">
      <c r="A49" s="19"/>
      <c r="B49" s="7"/>
      <c r="C49" s="7"/>
      <c r="D49" s="7"/>
      <c r="E49" s="7"/>
      <c r="F49" s="7"/>
      <c r="G49" s="7"/>
      <c r="H49" s="7"/>
    </row>
    <row r="50" spans="1:19" ht="19.5" thickBot="1" x14ac:dyDescent="0.35">
      <c r="A50" s="170" t="s">
        <v>28</v>
      </c>
      <c r="B50" s="171"/>
      <c r="C50" s="171"/>
      <c r="D50" s="171"/>
      <c r="E50" s="171"/>
      <c r="F50" s="171"/>
      <c r="G50" s="171"/>
      <c r="H50" s="171"/>
      <c r="I50" s="172"/>
      <c r="J50" s="7"/>
      <c r="K50" s="7"/>
      <c r="L50" s="7"/>
      <c r="M50" s="7"/>
      <c r="N50" s="7"/>
      <c r="O50" s="7"/>
      <c r="P50" s="7"/>
      <c r="Q50" s="7"/>
      <c r="R50" s="7"/>
      <c r="S50" s="7"/>
    </row>
    <row r="51" spans="1:19" ht="50.25" customHeight="1" thickBot="1" x14ac:dyDescent="0.3">
      <c r="A51" s="101" t="s">
        <v>5</v>
      </c>
      <c r="B51" s="198" t="s">
        <v>62</v>
      </c>
      <c r="C51" s="199"/>
      <c r="D51" s="199"/>
      <c r="E51" s="199"/>
      <c r="F51" s="199"/>
      <c r="G51" s="199"/>
      <c r="H51" s="199"/>
      <c r="I51" s="200"/>
      <c r="J51" s="7"/>
      <c r="K51" s="7"/>
      <c r="L51" s="7"/>
      <c r="M51" s="7"/>
      <c r="N51" s="7"/>
      <c r="O51" s="7"/>
      <c r="P51" s="7"/>
      <c r="Q51" s="7"/>
      <c r="R51" s="7"/>
      <c r="S51" s="7"/>
    </row>
    <row r="52" spans="1:19" ht="15.75" x14ac:dyDescent="0.25">
      <c r="A52" s="148"/>
      <c r="B52" s="15"/>
      <c r="C52" s="20"/>
      <c r="D52" s="20"/>
      <c r="E52" s="20"/>
      <c r="F52" s="20"/>
      <c r="G52" s="20"/>
      <c r="H52" s="7"/>
      <c r="I52" s="49"/>
      <c r="J52" s="7"/>
      <c r="K52" s="7"/>
      <c r="L52" s="7"/>
      <c r="M52" s="7"/>
      <c r="N52" s="7"/>
      <c r="O52" s="7"/>
      <c r="P52" s="7"/>
      <c r="Q52" s="7"/>
      <c r="R52" s="7"/>
      <c r="S52" s="7"/>
    </row>
    <row r="53" spans="1:19" ht="15.75" x14ac:dyDescent="0.25">
      <c r="A53" s="69" t="s">
        <v>63</v>
      </c>
      <c r="B53" s="15"/>
      <c r="C53" s="69" t="s">
        <v>44</v>
      </c>
      <c r="D53" s="149"/>
      <c r="F53" s="20"/>
      <c r="G53" s="20"/>
      <c r="H53" s="7"/>
      <c r="I53" s="49"/>
      <c r="J53" s="7"/>
      <c r="K53" s="7"/>
      <c r="L53" s="7"/>
      <c r="M53" s="7"/>
      <c r="N53" s="7" t="s">
        <v>56</v>
      </c>
      <c r="O53" s="7">
        <v>1</v>
      </c>
      <c r="P53" s="51" t="s">
        <v>60</v>
      </c>
      <c r="Q53" s="7"/>
      <c r="R53" s="7"/>
      <c r="S53" s="7"/>
    </row>
    <row r="54" spans="1:19" ht="16.5" thickBot="1" x14ac:dyDescent="0.3">
      <c r="A54" s="150"/>
      <c r="B54" s="151"/>
      <c r="C54" s="7"/>
      <c r="D54" s="11"/>
      <c r="E54" s="20"/>
      <c r="F54" s="20"/>
      <c r="G54" s="20"/>
      <c r="H54" s="7"/>
      <c r="I54" s="52"/>
      <c r="J54" s="7"/>
      <c r="K54" s="7"/>
      <c r="L54" s="7"/>
      <c r="M54" s="7"/>
      <c r="N54" s="7" t="s">
        <v>9</v>
      </c>
      <c r="O54" s="7"/>
      <c r="P54" s="51" t="s">
        <v>32</v>
      </c>
      <c r="Q54" s="7"/>
      <c r="R54" s="7"/>
      <c r="S54" s="7"/>
    </row>
    <row r="55" spans="1:19" ht="15.75" customHeight="1" x14ac:dyDescent="0.25">
      <c r="A55" s="70"/>
      <c r="B55" s="178" t="s">
        <v>29</v>
      </c>
      <c r="C55" s="180" t="s">
        <v>17</v>
      </c>
      <c r="D55" s="23"/>
      <c r="E55" s="7"/>
      <c r="F55" s="61">
        <v>2023</v>
      </c>
      <c r="G55" s="62">
        <v>992</v>
      </c>
      <c r="H55" s="88">
        <v>1</v>
      </c>
      <c r="I55" s="49"/>
      <c r="J55" s="7"/>
      <c r="K55" s="7"/>
      <c r="L55" s="7"/>
      <c r="M55" s="7"/>
      <c r="N55" s="7"/>
      <c r="O55" s="7"/>
      <c r="P55" s="51"/>
      <c r="Q55" s="7"/>
      <c r="R55" s="7"/>
      <c r="S55" s="7"/>
    </row>
    <row r="56" spans="1:19" x14ac:dyDescent="0.25">
      <c r="A56" s="71"/>
      <c r="B56" s="179"/>
      <c r="C56" s="181"/>
      <c r="D56" s="24"/>
      <c r="E56" s="7"/>
      <c r="F56" s="202" t="s">
        <v>2</v>
      </c>
      <c r="G56" s="203"/>
      <c r="H56" s="204"/>
      <c r="I56" s="49"/>
      <c r="J56" s="7"/>
      <c r="K56" s="7"/>
      <c r="L56" s="7"/>
      <c r="M56" s="7"/>
      <c r="N56" s="7"/>
      <c r="O56" s="7"/>
      <c r="P56" s="51"/>
      <c r="Q56" s="7"/>
      <c r="R56" s="7"/>
      <c r="S56" s="7"/>
    </row>
    <row r="57" spans="1:19" ht="15" customHeight="1" x14ac:dyDescent="0.25">
      <c r="A57" s="72" t="s">
        <v>0</v>
      </c>
      <c r="B57" s="73" t="s">
        <v>16</v>
      </c>
      <c r="C57" s="30" t="str">
        <f ca="1">OFFSET( N53, O53-1, 0 )</f>
        <v>Annual MWh</v>
      </c>
      <c r="D57" s="24"/>
      <c r="E57" s="7"/>
      <c r="F57" s="205" t="s">
        <v>1</v>
      </c>
      <c r="G57" s="206"/>
      <c r="H57" s="207"/>
      <c r="I57" s="49"/>
      <c r="J57" s="7"/>
      <c r="K57" s="7" t="s">
        <v>15</v>
      </c>
      <c r="L57" s="7" t="s">
        <v>14</v>
      </c>
      <c r="M57" s="7" t="s">
        <v>8</v>
      </c>
      <c r="N57" s="7"/>
      <c r="O57" s="7"/>
      <c r="P57" s="7"/>
      <c r="Q57" s="7"/>
      <c r="R57" s="7"/>
      <c r="S57" s="7"/>
    </row>
    <row r="58" spans="1:19" x14ac:dyDescent="0.25">
      <c r="A58" s="74">
        <v>2022</v>
      </c>
      <c r="B58" s="38">
        <f>C46</f>
        <v>0</v>
      </c>
      <c r="C58" s="6"/>
      <c r="D58" s="11"/>
      <c r="E58" s="7"/>
      <c r="F58" s="63">
        <v>2022</v>
      </c>
      <c r="G58" s="64">
        <v>953</v>
      </c>
      <c r="H58" s="16">
        <f>$G$55/G58</f>
        <v>1.0409233997901364</v>
      </c>
      <c r="I58" s="49"/>
      <c r="J58" s="7"/>
      <c r="K58" s="7">
        <f>IF( COUNT($B$58:$B$63)=1,1,G$55/G58)</f>
        <v>1</v>
      </c>
      <c r="L58" s="152">
        <f>B58 * K58</f>
        <v>0</v>
      </c>
      <c r="M58" s="7">
        <f>C58</f>
        <v>0</v>
      </c>
      <c r="N58" s="7"/>
      <c r="O58" s="7"/>
      <c r="P58" s="7"/>
      <c r="Q58" s="7"/>
      <c r="R58" s="7"/>
      <c r="S58" s="7"/>
    </row>
    <row r="59" spans="1:19" x14ac:dyDescent="0.25">
      <c r="A59" s="74">
        <v>2021</v>
      </c>
      <c r="B59" s="5"/>
      <c r="C59" s="6"/>
      <c r="D59" s="11"/>
      <c r="E59" s="7"/>
      <c r="F59" s="63">
        <v>2021</v>
      </c>
      <c r="G59" s="64">
        <v>861</v>
      </c>
      <c r="H59" s="16">
        <f t="shared" ref="H59:H62" si="0">$G$55/G59</f>
        <v>1.1521486643437864</v>
      </c>
      <c r="I59" s="49"/>
      <c r="J59" s="7"/>
      <c r="K59" s="7">
        <f t="shared" ref="K59:K62" si="1">G$55/G59</f>
        <v>1.1521486643437864</v>
      </c>
      <c r="L59" s="152">
        <f>B59*K59</f>
        <v>0</v>
      </c>
      <c r="M59" s="7">
        <f>C59</f>
        <v>0</v>
      </c>
      <c r="N59" s="7"/>
      <c r="O59" s="7"/>
      <c r="P59" s="7"/>
      <c r="Q59" s="7"/>
      <c r="R59" s="7"/>
      <c r="S59" s="7"/>
    </row>
    <row r="60" spans="1:19" x14ac:dyDescent="0.25">
      <c r="A60" s="74">
        <v>2020</v>
      </c>
      <c r="B60" s="5"/>
      <c r="C60" s="6"/>
      <c r="D60" s="11"/>
      <c r="E60" s="7"/>
      <c r="F60" s="63">
        <v>2020</v>
      </c>
      <c r="G60" s="64">
        <v>779</v>
      </c>
      <c r="H60" s="16">
        <f>$G$55/G60</f>
        <v>1.2734274711168165</v>
      </c>
      <c r="I60" s="49"/>
      <c r="J60" s="7"/>
      <c r="K60" s="7">
        <f t="shared" si="1"/>
        <v>1.2734274711168165</v>
      </c>
      <c r="L60" s="152">
        <f t="shared" ref="L60:L62" si="2">B60*K60</f>
        <v>0</v>
      </c>
      <c r="M60" s="7">
        <f t="shared" ref="M60:M62" si="3">C60</f>
        <v>0</v>
      </c>
      <c r="N60" s="7"/>
      <c r="O60" s="7"/>
      <c r="P60" s="7"/>
      <c r="Q60" s="7"/>
      <c r="R60" s="7"/>
      <c r="S60" s="7"/>
    </row>
    <row r="61" spans="1:19" x14ac:dyDescent="0.25">
      <c r="A61" s="74">
        <v>2019</v>
      </c>
      <c r="B61" s="5"/>
      <c r="C61" s="6"/>
      <c r="D61" s="11"/>
      <c r="E61" s="7"/>
      <c r="F61" s="63">
        <v>2019</v>
      </c>
      <c r="G61" s="64">
        <v>760</v>
      </c>
      <c r="H61" s="16">
        <f>$G$55/G61</f>
        <v>1.3052631578947369</v>
      </c>
      <c r="I61" s="49"/>
      <c r="J61" s="7"/>
      <c r="K61" s="7">
        <f t="shared" si="1"/>
        <v>1.3052631578947369</v>
      </c>
      <c r="L61" s="152">
        <f t="shared" si="2"/>
        <v>0</v>
      </c>
      <c r="M61" s="7">
        <f t="shared" si="3"/>
        <v>0</v>
      </c>
      <c r="N61" s="7"/>
      <c r="O61" s="7"/>
      <c r="P61" s="7"/>
      <c r="Q61" s="7"/>
      <c r="R61" s="7"/>
      <c r="S61" s="7"/>
    </row>
    <row r="62" spans="1:19" ht="15.75" thickBot="1" x14ac:dyDescent="0.3">
      <c r="A62" s="74">
        <v>2018</v>
      </c>
      <c r="B62" s="5"/>
      <c r="C62" s="6"/>
      <c r="D62" s="11"/>
      <c r="E62" s="7"/>
      <c r="F62" s="137">
        <v>2018</v>
      </c>
      <c r="G62" s="65">
        <v>745</v>
      </c>
      <c r="H62" s="34">
        <f t="shared" si="0"/>
        <v>1.3315436241610739</v>
      </c>
      <c r="I62" s="49"/>
      <c r="J62" s="7"/>
      <c r="K62" s="7">
        <f t="shared" si="1"/>
        <v>1.3315436241610739</v>
      </c>
      <c r="L62" s="152">
        <f t="shared" si="2"/>
        <v>0</v>
      </c>
      <c r="M62" s="7">
        <f t="shared" si="3"/>
        <v>0</v>
      </c>
      <c r="N62" s="7"/>
      <c r="O62" s="7"/>
      <c r="P62" s="7"/>
      <c r="Q62" s="7"/>
      <c r="R62" s="7"/>
      <c r="S62" s="7"/>
    </row>
    <row r="63" spans="1:19" ht="15.75" thickBot="1" x14ac:dyDescent="0.3">
      <c r="A63" s="19"/>
      <c r="B63" s="5"/>
      <c r="C63" s="6"/>
      <c r="D63" s="11"/>
      <c r="E63" s="7"/>
      <c r="F63" s="7"/>
      <c r="G63" s="7"/>
      <c r="H63" s="7"/>
      <c r="I63" s="49"/>
      <c r="J63" s="7"/>
      <c r="K63" s="7"/>
      <c r="L63" s="7"/>
      <c r="M63" s="7"/>
      <c r="N63" s="7"/>
      <c r="O63" s="7"/>
      <c r="P63" s="7"/>
      <c r="Q63" s="7"/>
      <c r="R63" s="7"/>
      <c r="S63" s="7"/>
    </row>
    <row r="64" spans="1:19" ht="15.75" thickBot="1" x14ac:dyDescent="0.3">
      <c r="A64" s="176" t="s">
        <v>50</v>
      </c>
      <c r="B64" s="177"/>
      <c r="C64" s="31">
        <f>SUM( L58:L62)</f>
        <v>0</v>
      </c>
      <c r="D64" s="25"/>
      <c r="E64" s="7"/>
      <c r="F64" s="7"/>
      <c r="G64" s="7"/>
      <c r="H64" s="7"/>
      <c r="I64" s="49"/>
      <c r="J64" s="7"/>
      <c r="K64" s="7"/>
      <c r="L64" s="7"/>
      <c r="M64" s="7"/>
      <c r="N64" s="7"/>
      <c r="O64" s="7"/>
      <c r="P64" s="7"/>
      <c r="Q64" s="7"/>
      <c r="R64" s="7"/>
      <c r="S64" s="7"/>
    </row>
    <row r="65" spans="1:19" ht="15.75" thickBot="1" x14ac:dyDescent="0.3">
      <c r="A65" s="84"/>
      <c r="B65" s="75" t="str">
        <f ca="1">"Total " &amp; C57</f>
        <v>Total Annual MWh</v>
      </c>
      <c r="C65" s="40">
        <f>SUM( M58:M62)</f>
        <v>0</v>
      </c>
      <c r="D65" s="26"/>
      <c r="E65" s="7"/>
      <c r="F65" s="7"/>
      <c r="G65" s="7"/>
      <c r="H65" s="7"/>
      <c r="I65" s="49"/>
      <c r="J65" s="7"/>
      <c r="K65" s="7"/>
      <c r="L65" s="7"/>
      <c r="M65" s="7"/>
      <c r="N65" s="7"/>
      <c r="O65" s="7"/>
      <c r="P65" s="7"/>
      <c r="Q65" s="7"/>
      <c r="R65" s="7"/>
      <c r="S65" s="7"/>
    </row>
    <row r="66" spans="1:19" ht="15.75" thickBot="1" x14ac:dyDescent="0.3">
      <c r="A66" s="176" t="s">
        <v>52</v>
      </c>
      <c r="B66" s="177"/>
      <c r="C66" s="41" t="e">
        <f>C64 / C65</f>
        <v>#DIV/0!</v>
      </c>
      <c r="D66" s="9" t="str">
        <f ca="1">OFFSET( P53, O53-1, 0)</f>
        <v>/MWh</v>
      </c>
      <c r="F66" s="7"/>
      <c r="G66" s="7"/>
      <c r="H66" s="7"/>
      <c r="I66" s="49"/>
      <c r="J66" s="7"/>
      <c r="K66" s="7"/>
      <c r="L66" s="7"/>
      <c r="M66" s="7"/>
      <c r="N66" s="7"/>
      <c r="O66" s="7"/>
      <c r="P66" s="7"/>
      <c r="Q66" s="7"/>
      <c r="R66" s="7"/>
      <c r="S66" s="7"/>
    </row>
    <row r="67" spans="1:19" ht="15.75" thickBot="1" x14ac:dyDescent="0.3">
      <c r="A67" s="153"/>
      <c r="B67" s="21"/>
      <c r="C67" s="21"/>
      <c r="D67" s="27"/>
      <c r="E67" s="21"/>
      <c r="F67" s="21"/>
      <c r="G67" s="21"/>
      <c r="H67" s="21"/>
      <c r="I67" s="59"/>
      <c r="J67" s="7"/>
      <c r="K67" s="7"/>
      <c r="L67" s="7"/>
      <c r="M67" s="7"/>
      <c r="N67" s="7"/>
      <c r="O67" s="7"/>
      <c r="P67" s="7"/>
      <c r="Q67" s="7"/>
      <c r="R67" s="7"/>
      <c r="S67" s="7"/>
    </row>
    <row r="69" spans="1:19" ht="15.75" thickBot="1" x14ac:dyDescent="0.3"/>
    <row r="70" spans="1:19" ht="19.5" thickBot="1" x14ac:dyDescent="0.35">
      <c r="A70" s="170" t="s">
        <v>66</v>
      </c>
      <c r="B70" s="171"/>
      <c r="C70" s="171"/>
      <c r="D70" s="171"/>
      <c r="E70" s="171"/>
      <c r="F70" s="171"/>
      <c r="G70" s="172"/>
    </row>
    <row r="71" spans="1:19" ht="15.75" thickBot="1" x14ac:dyDescent="0.3">
      <c r="A71" s="19"/>
      <c r="B71" s="7"/>
      <c r="C71" s="7"/>
      <c r="D71" s="7"/>
      <c r="E71" s="7"/>
      <c r="F71" s="7"/>
      <c r="G71" s="49"/>
    </row>
    <row r="72" spans="1:19" ht="15.75" thickBot="1" x14ac:dyDescent="0.3">
      <c r="A72" s="76" t="s">
        <v>30</v>
      </c>
      <c r="B72" s="42" t="e">
        <f>C66</f>
        <v>#DIV/0!</v>
      </c>
      <c r="C72" s="43" t="str">
        <f ca="1">D66</f>
        <v>/MWh</v>
      </c>
      <c r="D72" s="22"/>
      <c r="E72" s="7"/>
      <c r="F72" s="7"/>
      <c r="G72" s="49"/>
    </row>
    <row r="73" spans="1:19" ht="15.75" thickBot="1" x14ac:dyDescent="0.3">
      <c r="A73" s="153"/>
      <c r="B73" s="21"/>
      <c r="C73" s="21"/>
      <c r="D73" s="21"/>
      <c r="E73" s="21"/>
      <c r="F73" s="21"/>
      <c r="G73" s="59"/>
    </row>
  </sheetData>
  <sheetProtection algorithmName="SHA-512" hashValue="6ofCdq0WJyfTyHcqes264Q1KrWblXdhvFlB4asLvHwldBBZ/LiVntqFaoME9GrlJhk9qlttislQmIq6/wZjoCg==" saltValue="Pi3wTIv11LbDfgPWdK/NHQ==" spinCount="100000" sheet="1" objects="1" scenarios="1" insertRows="0" deleteRows="0" selectLockedCells="1"/>
  <protectedRanges>
    <protectedRange sqref="B53:D53 F53:G53" name="Range1"/>
  </protectedRanges>
  <mergeCells count="13">
    <mergeCell ref="A66:B66"/>
    <mergeCell ref="A50:I50"/>
    <mergeCell ref="A70:G70"/>
    <mergeCell ref="B51:I51"/>
    <mergeCell ref="F56:H56"/>
    <mergeCell ref="F57:H57"/>
    <mergeCell ref="B55:B56"/>
    <mergeCell ref="C55:C56"/>
    <mergeCell ref="A18:A19"/>
    <mergeCell ref="A17:C17"/>
    <mergeCell ref="B18:C19"/>
    <mergeCell ref="A20:C20"/>
    <mergeCell ref="A64:B64"/>
  </mergeCells>
  <conditionalFormatting sqref="B58:B62">
    <cfRule type="expression" dxfId="0" priority="1">
      <formula>"and(len(b55)&gt;0,l49&lt;2)"</formula>
    </cfRule>
  </conditionalFormatting>
  <dataValidations count="1">
    <dataValidation type="list" allowBlank="1" showInputMessage="1" showErrorMessage="1" sqref="I54">
      <formula1>#REF!</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Drop Down 2">
              <controlPr locked="0" defaultSize="0" autoLine="0" autoPict="0">
                <anchor moveWithCells="1">
                  <from>
                    <xdr:col>4</xdr:col>
                    <xdr:colOff>9525</xdr:colOff>
                    <xdr:row>52</xdr:row>
                    <xdr:rowOff>0</xdr:rowOff>
                  </from>
                  <to>
                    <xdr:col>5</xdr:col>
                    <xdr:colOff>495300</xdr:colOff>
                    <xdr:row>53</xdr:row>
                    <xdr:rowOff>28575</xdr:rowOff>
                  </to>
                </anchor>
              </controlPr>
            </control>
          </mc:Choice>
        </mc:AlternateContent>
        <mc:AlternateContent xmlns:mc="http://schemas.openxmlformats.org/markup-compatibility/2006">
          <mc:Choice Requires="x14">
            <control shapeId="5125" r:id="rId5" name="Option Button 5">
              <controlPr defaultSize="0" autoFill="0" autoLine="0" autoPict="0">
                <anchor moveWithCells="1">
                  <from>
                    <xdr:col>1</xdr:col>
                    <xdr:colOff>704850</xdr:colOff>
                    <xdr:row>51</xdr:row>
                    <xdr:rowOff>161925</xdr:rowOff>
                  </from>
                  <to>
                    <xdr:col>1</xdr:col>
                    <xdr:colOff>1047750</xdr:colOff>
                    <xdr:row>53</xdr:row>
                    <xdr:rowOff>38100</xdr:rowOff>
                  </to>
                </anchor>
              </controlPr>
            </control>
          </mc:Choice>
        </mc:AlternateContent>
        <mc:AlternateContent xmlns:mc="http://schemas.openxmlformats.org/markup-compatibility/2006">
          <mc:Choice Requires="x14">
            <control shapeId="5126" r:id="rId6" name="Option Button 6">
              <controlPr defaultSize="0" autoFill="0" autoLine="0" autoPict="0">
                <anchor moveWithCells="1">
                  <from>
                    <xdr:col>1</xdr:col>
                    <xdr:colOff>1790700</xdr:colOff>
                    <xdr:row>51</xdr:row>
                    <xdr:rowOff>161925</xdr:rowOff>
                  </from>
                  <to>
                    <xdr:col>1</xdr:col>
                    <xdr:colOff>2133600</xdr:colOff>
                    <xdr:row>53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'Expense and Cost Type List'!$C$2:$C$17</xm:f>
          </x14:formula1>
          <xm:sqref>A22:A45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65"/>
  <sheetViews>
    <sheetView topLeftCell="A2" zoomScaleNormal="100" workbookViewId="0">
      <selection activeCell="C23" sqref="C23"/>
    </sheetView>
  </sheetViews>
  <sheetFormatPr defaultColWidth="9.140625" defaultRowHeight="15" x14ac:dyDescent="0.25"/>
  <cols>
    <col min="1" max="1" width="24" style="8" customWidth="1"/>
    <col min="2" max="2" width="102.7109375" style="94" customWidth="1"/>
    <col min="3" max="3" width="79.5703125" style="8" bestFit="1" customWidth="1"/>
    <col min="4" max="16384" width="9.140625" style="8"/>
  </cols>
  <sheetData>
    <row r="1" spans="1:3" s="18" customFormat="1" ht="15.75" thickBot="1" x14ac:dyDescent="0.3">
      <c r="A1" s="154" t="s">
        <v>46</v>
      </c>
      <c r="B1" s="159" t="s">
        <v>43</v>
      </c>
      <c r="C1" s="155" t="s">
        <v>45</v>
      </c>
    </row>
    <row r="2" spans="1:3" ht="15.75" x14ac:dyDescent="0.25">
      <c r="A2" s="165" t="s">
        <v>37</v>
      </c>
      <c r="B2" s="160" t="s">
        <v>75</v>
      </c>
      <c r="C2" s="156" t="s">
        <v>117</v>
      </c>
    </row>
    <row r="3" spans="1:3" ht="15.75" x14ac:dyDescent="0.25">
      <c r="A3" s="165" t="s">
        <v>67</v>
      </c>
      <c r="B3" s="160" t="s">
        <v>76</v>
      </c>
      <c r="C3" s="157" t="s">
        <v>118</v>
      </c>
    </row>
    <row r="4" spans="1:3" ht="15.75" x14ac:dyDescent="0.25">
      <c r="A4" s="165" t="s">
        <v>68</v>
      </c>
      <c r="B4" s="160" t="s">
        <v>77</v>
      </c>
      <c r="C4" s="157" t="s">
        <v>119</v>
      </c>
    </row>
    <row r="5" spans="1:3" ht="15.75" x14ac:dyDescent="0.25">
      <c r="A5" s="165" t="s">
        <v>69</v>
      </c>
      <c r="B5" s="160" t="s">
        <v>78</v>
      </c>
      <c r="C5" s="157" t="s">
        <v>120</v>
      </c>
    </row>
    <row r="6" spans="1:3" ht="15.75" x14ac:dyDescent="0.25">
      <c r="A6" s="165" t="s">
        <v>70</v>
      </c>
      <c r="B6" s="160" t="s">
        <v>79</v>
      </c>
      <c r="C6" s="157" t="s">
        <v>121</v>
      </c>
    </row>
    <row r="7" spans="1:3" ht="15.75" x14ac:dyDescent="0.25">
      <c r="A7" s="165" t="s">
        <v>133</v>
      </c>
      <c r="B7" s="160" t="s">
        <v>80</v>
      </c>
      <c r="C7" s="157" t="s">
        <v>122</v>
      </c>
    </row>
    <row r="8" spans="1:3" ht="15.75" x14ac:dyDescent="0.25">
      <c r="A8" s="165" t="s">
        <v>36</v>
      </c>
      <c r="B8" s="160" t="s">
        <v>81</v>
      </c>
      <c r="C8" s="157" t="s">
        <v>123</v>
      </c>
    </row>
    <row r="9" spans="1:3" ht="15.75" x14ac:dyDescent="0.25">
      <c r="A9" s="165" t="s">
        <v>71</v>
      </c>
      <c r="B9" s="160" t="s">
        <v>82</v>
      </c>
      <c r="C9" s="157" t="s">
        <v>124</v>
      </c>
    </row>
    <row r="10" spans="1:3" ht="15.75" x14ac:dyDescent="0.25">
      <c r="A10" s="166" t="s">
        <v>72</v>
      </c>
      <c r="B10" s="160" t="s">
        <v>83</v>
      </c>
      <c r="C10" s="157" t="s">
        <v>125</v>
      </c>
    </row>
    <row r="11" spans="1:3" ht="15.75" x14ac:dyDescent="0.25">
      <c r="A11" s="166" t="s">
        <v>38</v>
      </c>
      <c r="B11" s="160" t="s">
        <v>84</v>
      </c>
      <c r="C11" s="157" t="s">
        <v>126</v>
      </c>
    </row>
    <row r="12" spans="1:3" ht="15.75" x14ac:dyDescent="0.25">
      <c r="A12" s="166" t="s">
        <v>39</v>
      </c>
      <c r="B12" s="160" t="s">
        <v>85</v>
      </c>
      <c r="C12" s="157" t="s">
        <v>127</v>
      </c>
    </row>
    <row r="13" spans="1:3" ht="15.75" x14ac:dyDescent="0.25">
      <c r="A13" s="166" t="s">
        <v>40</v>
      </c>
      <c r="B13" s="160" t="s">
        <v>86</v>
      </c>
      <c r="C13" s="157" t="s">
        <v>128</v>
      </c>
    </row>
    <row r="14" spans="1:3" ht="15.75" x14ac:dyDescent="0.25">
      <c r="A14" s="166" t="s">
        <v>73</v>
      </c>
      <c r="B14" s="160" t="s">
        <v>87</v>
      </c>
      <c r="C14" s="157" t="s">
        <v>129</v>
      </c>
    </row>
    <row r="15" spans="1:3" ht="15.75" x14ac:dyDescent="0.25">
      <c r="A15" s="166" t="s">
        <v>41</v>
      </c>
      <c r="B15" s="160" t="s">
        <v>88</v>
      </c>
      <c r="C15" s="157" t="s">
        <v>130</v>
      </c>
    </row>
    <row r="16" spans="1:3" ht="16.5" thickBot="1" x14ac:dyDescent="0.3">
      <c r="A16" s="167" t="s">
        <v>74</v>
      </c>
      <c r="B16" s="160" t="s">
        <v>89</v>
      </c>
      <c r="C16" s="157" t="s">
        <v>131</v>
      </c>
    </row>
    <row r="17" spans="1:3" ht="16.5" thickBot="1" x14ac:dyDescent="0.3">
      <c r="A17" s="78"/>
      <c r="B17" s="160" t="s">
        <v>90</v>
      </c>
      <c r="C17" s="158" t="s">
        <v>132</v>
      </c>
    </row>
    <row r="18" spans="1:3" ht="15.75" x14ac:dyDescent="0.25">
      <c r="A18" s="78"/>
      <c r="B18" s="160" t="s">
        <v>91</v>
      </c>
      <c r="C18" s="78"/>
    </row>
    <row r="19" spans="1:3" ht="15.75" x14ac:dyDescent="0.25">
      <c r="A19" s="78"/>
      <c r="B19" s="160" t="s">
        <v>92</v>
      </c>
      <c r="C19" s="78"/>
    </row>
    <row r="20" spans="1:3" ht="15.75" x14ac:dyDescent="0.25">
      <c r="A20" s="78"/>
      <c r="B20" s="160" t="s">
        <v>93</v>
      </c>
      <c r="C20" s="78"/>
    </row>
    <row r="21" spans="1:3" ht="15.75" x14ac:dyDescent="0.25">
      <c r="A21" s="78"/>
      <c r="B21" s="161" t="s">
        <v>94</v>
      </c>
      <c r="C21" s="78"/>
    </row>
    <row r="22" spans="1:3" x14ac:dyDescent="0.25">
      <c r="A22" s="78"/>
      <c r="B22" s="162" t="s">
        <v>95</v>
      </c>
      <c r="C22" s="78"/>
    </row>
    <row r="23" spans="1:3" x14ac:dyDescent="0.25">
      <c r="A23" s="78"/>
      <c r="B23" s="162" t="s">
        <v>96</v>
      </c>
      <c r="C23" s="78"/>
    </row>
    <row r="24" spans="1:3" x14ac:dyDescent="0.25">
      <c r="A24" s="78"/>
      <c r="B24" s="162" t="s">
        <v>97</v>
      </c>
      <c r="C24" s="78"/>
    </row>
    <row r="25" spans="1:3" x14ac:dyDescent="0.25">
      <c r="A25" s="78"/>
      <c r="B25" s="162" t="s">
        <v>98</v>
      </c>
      <c r="C25" s="78"/>
    </row>
    <row r="26" spans="1:3" x14ac:dyDescent="0.25">
      <c r="A26" s="78"/>
      <c r="B26" s="163" t="s">
        <v>99</v>
      </c>
      <c r="C26" s="78"/>
    </row>
    <row r="27" spans="1:3" x14ac:dyDescent="0.25">
      <c r="A27" s="78"/>
      <c r="B27" s="162" t="s">
        <v>100</v>
      </c>
      <c r="C27" s="78"/>
    </row>
    <row r="28" spans="1:3" x14ac:dyDescent="0.25">
      <c r="A28" s="78"/>
      <c r="B28" s="162" t="s">
        <v>101</v>
      </c>
      <c r="C28" s="78"/>
    </row>
    <row r="29" spans="1:3" x14ac:dyDescent="0.25">
      <c r="A29" s="78"/>
      <c r="B29" s="162" t="s">
        <v>102</v>
      </c>
      <c r="C29" s="78"/>
    </row>
    <row r="30" spans="1:3" x14ac:dyDescent="0.25">
      <c r="A30" s="78"/>
      <c r="B30" s="162" t="s">
        <v>103</v>
      </c>
      <c r="C30" s="78"/>
    </row>
    <row r="31" spans="1:3" x14ac:dyDescent="0.25">
      <c r="A31" s="78"/>
      <c r="B31" s="162" t="s">
        <v>104</v>
      </c>
      <c r="C31" s="78"/>
    </row>
    <row r="32" spans="1:3" x14ac:dyDescent="0.25">
      <c r="A32" s="78"/>
      <c r="B32" s="162" t="s">
        <v>105</v>
      </c>
      <c r="C32" s="78"/>
    </row>
    <row r="33" spans="1:3" x14ac:dyDescent="0.25">
      <c r="A33" s="78"/>
      <c r="B33" s="162" t="s">
        <v>106</v>
      </c>
      <c r="C33" s="78"/>
    </row>
    <row r="34" spans="1:3" x14ac:dyDescent="0.25">
      <c r="A34" s="78"/>
      <c r="B34" s="162" t="s">
        <v>107</v>
      </c>
      <c r="C34" s="78"/>
    </row>
    <row r="35" spans="1:3" x14ac:dyDescent="0.25">
      <c r="A35" s="78"/>
      <c r="B35" s="162" t="s">
        <v>108</v>
      </c>
      <c r="C35" s="78"/>
    </row>
    <row r="36" spans="1:3" x14ac:dyDescent="0.25">
      <c r="A36" s="78"/>
      <c r="B36" s="162" t="s">
        <v>109</v>
      </c>
      <c r="C36" s="78"/>
    </row>
    <row r="37" spans="1:3" x14ac:dyDescent="0.25">
      <c r="A37" s="78"/>
      <c r="B37" s="162" t="s">
        <v>110</v>
      </c>
      <c r="C37" s="78"/>
    </row>
    <row r="38" spans="1:3" x14ac:dyDescent="0.25">
      <c r="A38" s="78"/>
      <c r="B38" s="162" t="s">
        <v>111</v>
      </c>
      <c r="C38" s="78"/>
    </row>
    <row r="39" spans="1:3" x14ac:dyDescent="0.25">
      <c r="A39" s="78"/>
      <c r="B39" s="162" t="s">
        <v>112</v>
      </c>
      <c r="C39" s="86"/>
    </row>
    <row r="40" spans="1:3" x14ac:dyDescent="0.25">
      <c r="A40" s="78"/>
      <c r="B40" s="162" t="s">
        <v>113</v>
      </c>
      <c r="C40" s="78"/>
    </row>
    <row r="41" spans="1:3" x14ac:dyDescent="0.25">
      <c r="A41" s="78"/>
      <c r="B41" s="162" t="s">
        <v>114</v>
      </c>
      <c r="C41" s="78"/>
    </row>
    <row r="42" spans="1:3" x14ac:dyDescent="0.25">
      <c r="A42" s="78"/>
      <c r="B42" s="162" t="s">
        <v>115</v>
      </c>
      <c r="C42" s="78"/>
    </row>
    <row r="43" spans="1:3" ht="15.75" thickBot="1" x14ac:dyDescent="0.3">
      <c r="A43" s="78"/>
      <c r="B43" s="164" t="s">
        <v>116</v>
      </c>
      <c r="C43" s="78"/>
    </row>
    <row r="44" spans="1:3" x14ac:dyDescent="0.25">
      <c r="A44" s="78"/>
      <c r="B44" s="85"/>
      <c r="C44" s="78"/>
    </row>
    <row r="45" spans="1:3" x14ac:dyDescent="0.25">
      <c r="A45" s="78"/>
      <c r="B45" s="85"/>
      <c r="C45" s="78"/>
    </row>
    <row r="46" spans="1:3" x14ac:dyDescent="0.25">
      <c r="A46" s="78"/>
      <c r="B46" s="85"/>
      <c r="C46" s="78"/>
    </row>
    <row r="47" spans="1:3" x14ac:dyDescent="0.25">
      <c r="A47" s="78"/>
      <c r="B47" s="85"/>
      <c r="C47" s="78"/>
    </row>
    <row r="48" spans="1:3" x14ac:dyDescent="0.25">
      <c r="A48" s="78"/>
      <c r="B48" s="78"/>
      <c r="C48" s="78"/>
    </row>
    <row r="49" spans="1:3" x14ac:dyDescent="0.25">
      <c r="A49" s="78"/>
      <c r="B49" s="78"/>
      <c r="C49" s="78"/>
    </row>
    <row r="50" spans="1:3" x14ac:dyDescent="0.25">
      <c r="A50" s="78"/>
      <c r="B50" s="85"/>
      <c r="C50" s="78"/>
    </row>
    <row r="51" spans="1:3" x14ac:dyDescent="0.25">
      <c r="A51" s="78"/>
      <c r="B51" s="85"/>
      <c r="C51" s="78"/>
    </row>
    <row r="52" spans="1:3" x14ac:dyDescent="0.25">
      <c r="A52" s="78"/>
      <c r="B52" s="85"/>
      <c r="C52" s="78"/>
    </row>
    <row r="53" spans="1:3" x14ac:dyDescent="0.25">
      <c r="A53" s="78"/>
      <c r="B53" s="85"/>
      <c r="C53" s="78"/>
    </row>
    <row r="54" spans="1:3" x14ac:dyDescent="0.25">
      <c r="A54" s="78"/>
      <c r="B54" s="85"/>
      <c r="C54" s="78"/>
    </row>
    <row r="55" spans="1:3" x14ac:dyDescent="0.25">
      <c r="A55" s="78"/>
      <c r="B55" s="85"/>
      <c r="C55" s="78"/>
    </row>
    <row r="56" spans="1:3" x14ac:dyDescent="0.25">
      <c r="A56" s="78"/>
      <c r="B56" s="85"/>
      <c r="C56" s="78"/>
    </row>
    <row r="57" spans="1:3" x14ac:dyDescent="0.25">
      <c r="A57" s="78"/>
      <c r="B57" s="85"/>
      <c r="C57" s="78"/>
    </row>
    <row r="58" spans="1:3" x14ac:dyDescent="0.25">
      <c r="A58" s="78"/>
      <c r="B58" s="85"/>
      <c r="C58" s="78"/>
    </row>
    <row r="59" spans="1:3" x14ac:dyDescent="0.25">
      <c r="A59" s="78"/>
      <c r="B59" s="85"/>
      <c r="C59" s="78"/>
    </row>
    <row r="60" spans="1:3" x14ac:dyDescent="0.25">
      <c r="A60" s="78"/>
      <c r="B60" s="85"/>
      <c r="C60" s="78"/>
    </row>
    <row r="61" spans="1:3" x14ac:dyDescent="0.25">
      <c r="A61" s="78"/>
      <c r="B61" s="85"/>
      <c r="C61" s="78"/>
    </row>
    <row r="62" spans="1:3" x14ac:dyDescent="0.25">
      <c r="A62" s="78"/>
      <c r="B62" s="85"/>
      <c r="C62" s="78"/>
    </row>
    <row r="63" spans="1:3" x14ac:dyDescent="0.25">
      <c r="A63" s="78"/>
      <c r="B63" s="85"/>
      <c r="C63" s="78"/>
    </row>
    <row r="64" spans="1:3" x14ac:dyDescent="0.25">
      <c r="A64" s="78"/>
      <c r="B64" s="85"/>
      <c r="C64" s="78"/>
    </row>
    <row r="65" spans="1:3" x14ac:dyDescent="0.25">
      <c r="A65" s="78"/>
      <c r="C65" s="7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Major MA Instructions</vt:lpstr>
      <vt:lpstr>Major Maintenance Adder</vt:lpstr>
      <vt:lpstr>Minor MA Instructions</vt:lpstr>
      <vt:lpstr>Minor Maintenance Adder</vt:lpstr>
      <vt:lpstr>Operating Costs Instructions</vt:lpstr>
      <vt:lpstr>Operating Costs</vt:lpstr>
      <vt:lpstr>Expense and Cost Type List</vt:lpstr>
      <vt:lpstr>'Major Maintenance Adder'!ListBoxOutput</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Cao, Roger</cp:lastModifiedBy>
  <dcterms:created xsi:type="dcterms:W3CDTF">2014-03-11T21:14:54Z</dcterms:created>
  <dcterms:modified xsi:type="dcterms:W3CDTF">2023-04-27T14:13:23Z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{7DF138CF-B24B-4566-826C-A3F51DA94B56}</vt:lpwstr>
  </property>
</Properties>
</file>