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120" windowWidth="15450" windowHeight="11760"/>
  </bookViews>
  <sheets>
    <sheet name="2017-18 Excess Commit MW" sheetId="13" r:id="rId1"/>
    <sheet name="Calculation of Excess Commit MW" sheetId="14" r:id="rId2"/>
  </sheets>
  <definedNames>
    <definedName name="_xlnm.Print_Area" localSheetId="0">'2017-18 Excess Commit MW'!$A$1:$H$44</definedName>
    <definedName name="_xlnm.Print_Area" localSheetId="1">'Calculation of Excess Commit MW'!$A$1:$F$67</definedName>
  </definedNames>
  <calcPr calcId="145621"/>
</workbook>
</file>

<file path=xl/calcChain.xml><?xml version="1.0" encoding="utf-8"?>
<calcChain xmlns="http://schemas.openxmlformats.org/spreadsheetml/2006/main">
  <c r="F7" i="14" l="1"/>
  <c r="F6" i="14"/>
  <c r="F5" i="14"/>
  <c r="E67" i="14" l="1"/>
  <c r="E66" i="14"/>
  <c r="E65" i="14"/>
  <c r="E57" i="14"/>
  <c r="E56" i="14"/>
  <c r="E55" i="14"/>
  <c r="D39" i="14"/>
  <c r="D38" i="14"/>
  <c r="B38" i="14"/>
  <c r="B39" i="14"/>
  <c r="B40" i="14"/>
  <c r="B42" i="14"/>
  <c r="B43" i="14"/>
  <c r="B44" i="14"/>
  <c r="B45" i="14"/>
  <c r="B46" i="14"/>
  <c r="B47" i="14"/>
  <c r="B48" i="14"/>
  <c r="B49" i="14"/>
  <c r="B50" i="14"/>
  <c r="E59" i="14" l="1"/>
  <c r="E58" i="14"/>
  <c r="C50" i="14" l="1"/>
  <c r="D50" i="14" s="1"/>
  <c r="C49" i="14"/>
  <c r="D49" i="14" s="1"/>
  <c r="C48" i="14"/>
  <c r="C47" i="14"/>
  <c r="C45" i="14"/>
  <c r="C44" i="14"/>
  <c r="C43" i="14"/>
  <c r="C39" i="14"/>
  <c r="C38" i="14"/>
  <c r="D13" i="14"/>
  <c r="D12" i="14"/>
  <c r="D11" i="14"/>
  <c r="C31" i="14"/>
  <c r="C42" i="14" s="1"/>
  <c r="C22" i="14"/>
  <c r="C40" i="14" s="1"/>
  <c r="C14" i="14"/>
  <c r="C46" i="14" s="1"/>
  <c r="C51" i="14" l="1"/>
  <c r="B51" i="14"/>
  <c r="D48" i="14"/>
  <c r="E38" i="14" l="1"/>
  <c r="D43" i="14" l="1"/>
  <c r="E64" i="14"/>
  <c r="E63" i="14"/>
  <c r="D15" i="14"/>
  <c r="D24" i="14"/>
  <c r="C34" i="14"/>
  <c r="D19" i="14"/>
  <c r="D42" i="14"/>
  <c r="D22" i="14"/>
  <c r="D14" i="14"/>
  <c r="E62" i="14"/>
  <c r="E61" i="14"/>
  <c r="E60" i="14"/>
  <c r="D33" i="14"/>
  <c r="D32" i="14"/>
  <c r="D30" i="14"/>
  <c r="D29" i="14"/>
  <c r="D28" i="14"/>
  <c r="D27" i="14"/>
  <c r="D26" i="14"/>
  <c r="D25" i="14"/>
  <c r="D23" i="14"/>
  <c r="D21" i="14"/>
  <c r="D20" i="14"/>
  <c r="D18" i="14"/>
  <c r="D17" i="14"/>
  <c r="D16" i="14"/>
  <c r="D45" i="14"/>
  <c r="D34" i="14" l="1"/>
  <c r="D44" i="14"/>
  <c r="D41" i="14"/>
  <c r="D47" i="14"/>
  <c r="D40" i="14"/>
  <c r="B34" i="14"/>
  <c r="D31" i="14"/>
  <c r="D46" i="14"/>
  <c r="D51" i="14" l="1"/>
  <c r="E44" i="14" s="1"/>
  <c r="B61" i="14" s="1"/>
  <c r="F23" i="14" l="1"/>
  <c r="E48" i="14"/>
  <c r="B65" i="14" s="1"/>
  <c r="E49" i="14"/>
  <c r="B66" i="14" s="1"/>
  <c r="E50" i="14"/>
  <c r="B67" i="14" s="1"/>
  <c r="E43" i="14"/>
  <c r="B60" i="14" s="1"/>
  <c r="E45" i="14"/>
  <c r="B62" i="14" s="1"/>
  <c r="E42" i="14"/>
  <c r="B59" i="14" s="1"/>
  <c r="E47" i="14"/>
  <c r="B64" i="14" s="1"/>
  <c r="E40" i="14"/>
  <c r="E46" i="14"/>
  <c r="E41" i="14"/>
  <c r="B58" i="14" s="1"/>
  <c r="E39" i="14"/>
  <c r="B56" i="14" s="1"/>
  <c r="C34" i="13"/>
  <c r="B63" i="14" l="1"/>
  <c r="B57" i="14"/>
  <c r="F11" i="14"/>
  <c r="F25" i="14"/>
  <c r="C16" i="13" s="1"/>
  <c r="F27" i="14"/>
  <c r="C18" i="13" s="1"/>
  <c r="F33" i="14"/>
  <c r="C23" i="13" s="1"/>
  <c r="F22" i="14"/>
  <c r="C33" i="13" s="1"/>
  <c r="C14" i="13" s="1"/>
  <c r="F32" i="14"/>
  <c r="C38" i="13" s="1"/>
  <c r="F17" i="14"/>
  <c r="C9" i="13" s="1"/>
  <c r="F28" i="14"/>
  <c r="C19" i="13" s="1"/>
  <c r="F26" i="14"/>
  <c r="C17" i="13" s="1"/>
  <c r="F15" i="14"/>
  <c r="C30" i="13" s="1"/>
  <c r="F30" i="14"/>
  <c r="C21" i="13" s="1"/>
  <c r="F31" i="14"/>
  <c r="C37" i="13" s="1"/>
  <c r="F19" i="14"/>
  <c r="C11" i="13" s="1"/>
  <c r="F18" i="14"/>
  <c r="C10" i="13" s="1"/>
  <c r="F21" i="14"/>
  <c r="C13" i="13" s="1"/>
  <c r="F20" i="14"/>
  <c r="C12" i="13" s="1"/>
  <c r="F13" i="14"/>
  <c r="C6" i="13" s="1"/>
  <c r="F12" i="14"/>
  <c r="C5" i="13" s="1"/>
  <c r="F24" i="14"/>
  <c r="C15" i="13" s="1"/>
  <c r="E51" i="14"/>
  <c r="B55" i="14" s="1"/>
  <c r="F14" i="14"/>
  <c r="C29" i="13" s="1"/>
  <c r="F29" i="14"/>
  <c r="C20" i="13" s="1"/>
  <c r="F16" i="14"/>
  <c r="C8" i="13" s="1"/>
  <c r="C7" i="13" l="1"/>
  <c r="C22" i="13"/>
  <c r="F34" i="14"/>
  <c r="C4" i="13"/>
  <c r="C24" i="13" l="1"/>
</calcChain>
</file>

<file path=xl/sharedStrings.xml><?xml version="1.0" encoding="utf-8"?>
<sst xmlns="http://schemas.openxmlformats.org/spreadsheetml/2006/main" count="238" uniqueCount="70">
  <si>
    <t>Zone</t>
  </si>
  <si>
    <t>PECO</t>
  </si>
  <si>
    <t>BGE</t>
  </si>
  <si>
    <t>JCPL</t>
  </si>
  <si>
    <t>METED</t>
  </si>
  <si>
    <t>PEPCO</t>
  </si>
  <si>
    <t>RECO</t>
  </si>
  <si>
    <t>APS</t>
  </si>
  <si>
    <t xml:space="preserve"> </t>
  </si>
  <si>
    <t>DOM</t>
  </si>
  <si>
    <t>AEP</t>
  </si>
  <si>
    <t>COMED</t>
  </si>
  <si>
    <t>PENELEC</t>
  </si>
  <si>
    <t>PPL</t>
  </si>
  <si>
    <t>PSEG</t>
  </si>
  <si>
    <t>Reduction in Peak Load Forecast [MW]</t>
  </si>
  <si>
    <t>DLCO</t>
  </si>
  <si>
    <t>Reduction in Reliability Requirement [MW]</t>
  </si>
  <si>
    <t>Final Reliability Requirement [MW]</t>
  </si>
  <si>
    <t>RTO</t>
  </si>
  <si>
    <t>MAAC</t>
  </si>
  <si>
    <t>EMAAC</t>
  </si>
  <si>
    <t>SWMAAC</t>
  </si>
  <si>
    <t>PSNORTH</t>
  </si>
  <si>
    <t>LDA</t>
  </si>
  <si>
    <t>Total</t>
  </si>
  <si>
    <t>DPLSOUTH</t>
  </si>
  <si>
    <t>Rest of DPL</t>
  </si>
  <si>
    <t>Rest of PSEG</t>
  </si>
  <si>
    <t xml:space="preserve">  </t>
  </si>
  <si>
    <t>Location</t>
  </si>
  <si>
    <t>Rest of RTO</t>
  </si>
  <si>
    <t>Rest of EMAAC</t>
  </si>
  <si>
    <t>Rest of MAAC</t>
  </si>
  <si>
    <t>Excess Commitment Credits Allocation to Zone or Sub-Zone [MW]</t>
  </si>
  <si>
    <t>Excess Commitment Credits [MW]</t>
  </si>
  <si>
    <t xml:space="preserve">NOTE: All LSEs in each zone will receive a pro-rata share of the Excess Commitment Credits assigned to the zone. </t>
  </si>
  <si>
    <t>Allocation of Excess Commitment Credit to LDA [MW]</t>
  </si>
  <si>
    <t xml:space="preserve">Confirmation that Amount Allocated to LDA does not exceed Reduction in LDA Reliability Requirement </t>
  </si>
  <si>
    <t>Excess Commitment Credit Allocation to each LDA</t>
  </si>
  <si>
    <t>Excess Commitment Credits Allocation based on Reduction in LDA Peak Load Forecast</t>
  </si>
  <si>
    <t xml:space="preserve"> Allocation of Excess Comitment Credit [MW]</t>
  </si>
  <si>
    <t>ATSI</t>
  </si>
  <si>
    <t>AE</t>
  </si>
  <si>
    <t>DAYTON</t>
  </si>
  <si>
    <t>Rest of  SWMAAC</t>
  </si>
  <si>
    <t>BRA Reliability Requirement    [MW]</t>
  </si>
  <si>
    <t>DEOK</t>
  </si>
  <si>
    <t>EKPC</t>
  </si>
  <si>
    <t>ATSI-C</t>
  </si>
  <si>
    <t>Rest of ATSI</t>
  </si>
  <si>
    <t>ATSI *</t>
  </si>
  <si>
    <t>DPL **</t>
  </si>
  <si>
    <t>PSEG ***</t>
  </si>
  <si>
    <t>Zone/ Subzone</t>
  </si>
  <si>
    <t>ATSI Subzones*</t>
  </si>
  <si>
    <t>DPL Subzones**</t>
  </si>
  <si>
    <t>PSEG Subzones***</t>
  </si>
  <si>
    <t>Cleared PJM Sell Offers less Cleared PJM Buy Bids (2)</t>
  </si>
  <si>
    <t>Excess Comitment Credits for Allocation (1) - (2)</t>
  </si>
  <si>
    <t>PJM Sell Offers less PJM Buy Bids in 3rd Incremental Auction (1)</t>
  </si>
  <si>
    <t>RTO Total, MW</t>
  </si>
  <si>
    <t>Zonal Allocation of 2017/2018 Excess Commitment Credits</t>
  </si>
  <si>
    <t>Preliminary Zonal Peak Load Forecast less FRR Load [MW]</t>
  </si>
  <si>
    <t>Final Zonal Peak Load Forecast less FRR Load [MW]</t>
  </si>
  <si>
    <t>ATSI-CLEVELAND</t>
  </si>
  <si>
    <t>* ALL LSEs in ATSI Zone will receive a pro-rata share (based on Daily UCAP obligation as of 6/1/2017) of the Excess Commitment Credits assigned to both the ATSI-CLEVELAND subzone and the Rest of ATSI subzone. Resources located in the ATSI-CLEVELAND LDA may only be repalced by Excess Commitment Credits assigned to the ATSI-CLEVELAND subzone.</t>
  </si>
  <si>
    <t>** ALL LSEs in DPL Zone will receive a pro-rata share (based on Daily UCAP obligation as of 6/1/2017) of the Excess Commitment Credits assigned to both the DPLSOUTH subzone and the Rest of DPL subzone. Resources located in the DPLSOUTH LDA may only be replaced by Excess Commitment Credits assigned to the DPLSOUTH subzone.</t>
  </si>
  <si>
    <t>*** ALL LSEs in PSEG Zone will receive a pro-rata share (based on Daily UCAP obligation as of 6/1/2017) of the Excess Commitment Credits assigned to both the PSNORTH subzone and the Rest of PSEG subzone. Resources located in the PSNORTH LDA may only be repalced by Excess Commitment Credits assigned to the PSNORTH subzone.</t>
  </si>
  <si>
    <t>Zonal Allocation of 2017/2018 Excess Commitment Credits (#49973712)         3/30/2017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</si>
</sst>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quot;$&quot;#,##0.00"/>
    <numFmt numFmtId="166" formatCode="#,##0.0"/>
    <numFmt numFmtId="167" formatCode="_(* #,##0.0_);_(* \(#,##0.0\);_(* &quot;-&quot;??_);_(@_)"/>
    <numFmt numFmtId="168" formatCode="_(* #,##0.0_);_(* \(#,##0.0\);_(* &quot;-&quot;?_);_(@_)"/>
  </numFmts>
  <fonts count="7" x14ac:knownFonts="1">
    <font>
      <sz val="10"/>
      <name val="Arial"/>
    </font>
    <font>
      <sz val="10"/>
      <name val="Arial"/>
      <family val="2"/>
    </font>
    <font>
      <b/>
      <sz val="10"/>
      <name val="Arial"/>
      <family val="2"/>
    </font>
    <font>
      <b/>
      <sz val="12"/>
      <name val="Arial"/>
      <family val="2"/>
    </font>
    <font>
      <b/>
      <sz val="20"/>
      <name val="Arial"/>
      <family val="2"/>
    </font>
    <font>
      <sz val="10"/>
      <name val="Arial"/>
      <family val="2"/>
    </font>
    <font>
      <b/>
      <sz val="14"/>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5" fillId="0" borderId="0" applyFont="0" applyFill="0" applyBorder="0" applyAlignment="0" applyProtection="0"/>
  </cellStyleXfs>
  <cellXfs count="58">
    <xf numFmtId="0" fontId="0" fillId="0" borderId="0" xfId="0"/>
    <xf numFmtId="0" fontId="2" fillId="0" borderId="0" xfId="0" applyFont="1"/>
    <xf numFmtId="0" fontId="1" fillId="0" borderId="0" xfId="0" applyFont="1"/>
    <xf numFmtId="164" fontId="2" fillId="0" borderId="0" xfId="0" applyNumberFormat="1" applyFont="1" applyBorder="1"/>
    <xf numFmtId="165" fontId="2" fillId="0" borderId="0" xfId="0" applyNumberFormat="1" applyFont="1"/>
    <xf numFmtId="164" fontId="2" fillId="0" borderId="0" xfId="0" applyNumberFormat="1" applyFont="1"/>
    <xf numFmtId="165" fontId="2" fillId="0" borderId="0" xfId="0" applyNumberFormat="1" applyFont="1" applyBorder="1"/>
    <xf numFmtId="164" fontId="1" fillId="0" borderId="0" xfId="0" applyNumberFormat="1" applyFont="1"/>
    <xf numFmtId="0" fontId="2" fillId="0" borderId="0" xfId="0" applyFont="1" applyAlignment="1">
      <alignment horizontal="right"/>
    </xf>
    <xf numFmtId="164" fontId="2" fillId="0" borderId="0" xfId="0" applyNumberFormat="1" applyFont="1" applyAlignment="1">
      <alignment horizontal="right"/>
    </xf>
    <xf numFmtId="166" fontId="2" fillId="0" borderId="0" xfId="0" applyNumberFormat="1" applyFont="1"/>
    <xf numFmtId="0" fontId="1" fillId="0" borderId="0" xfId="0" applyFont="1" applyAlignment="1">
      <alignment horizontal="centerContinuous"/>
    </xf>
    <xf numFmtId="0" fontId="3" fillId="0" borderId="0" xfId="0" applyFont="1"/>
    <xf numFmtId="0" fontId="3" fillId="0" borderId="0" xfId="0" applyFont="1" applyAlignment="1">
      <alignment horizontal="left"/>
    </xf>
    <xf numFmtId="0" fontId="4" fillId="0" borderId="0" xfId="0" applyFont="1" applyBorder="1" applyAlignment="1">
      <alignment horizontal="center" vertical="center" wrapText="1"/>
    </xf>
    <xf numFmtId="43" fontId="1" fillId="0" borderId="0" xfId="0" applyNumberFormat="1" applyFont="1"/>
    <xf numFmtId="168" fontId="1" fillId="0" borderId="0" xfId="0" applyNumberFormat="1" applyFont="1"/>
    <xf numFmtId="0" fontId="3" fillId="0" borderId="0" xfId="0" applyFont="1" applyAlignment="1">
      <alignment vertical="center"/>
    </xf>
    <xf numFmtId="0" fontId="1" fillId="0" borderId="0" xfId="0" applyFont="1" applyAlignment="1">
      <alignment vertical="center"/>
    </xf>
    <xf numFmtId="166" fontId="2" fillId="4" borderId="1" xfId="0" applyNumberFormat="1" applyFont="1" applyFill="1" applyBorder="1" applyAlignment="1">
      <alignment horizontal="right" vertical="center"/>
    </xf>
    <xf numFmtId="0" fontId="1" fillId="4" borderId="2" xfId="0" applyFont="1" applyFill="1" applyBorder="1" applyAlignment="1">
      <alignment horizontal="right" vertical="center"/>
    </xf>
    <xf numFmtId="0" fontId="1" fillId="4" borderId="3" xfId="0" applyFont="1" applyFill="1" applyBorder="1" applyAlignment="1">
      <alignment horizontal="right" vertical="center"/>
    </xf>
    <xf numFmtId="0" fontId="1" fillId="4" borderId="4" xfId="0" applyFont="1" applyFill="1" applyBorder="1" applyAlignment="1">
      <alignment horizontal="right" vertical="center"/>
    </xf>
    <xf numFmtId="166" fontId="1" fillId="4" borderId="1" xfId="0" applyNumberFormat="1" applyFont="1" applyFill="1" applyBorder="1" applyAlignment="1">
      <alignment vertical="center"/>
    </xf>
    <xf numFmtId="166" fontId="2" fillId="4" borderId="1" xfId="0" applyNumberFormat="1" applyFont="1" applyFill="1" applyBorder="1" applyAlignment="1">
      <alignment vertical="center"/>
    </xf>
    <xf numFmtId="0" fontId="3"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167" fontId="1" fillId="0" borderId="1" xfId="1" applyNumberFormat="1" applyFont="1" applyBorder="1" applyAlignment="1">
      <alignment vertical="center"/>
    </xf>
    <xf numFmtId="167" fontId="1" fillId="0" borderId="1" xfId="1" applyNumberFormat="1" applyFont="1" applyFill="1" applyBorder="1" applyAlignment="1">
      <alignment horizontal="center" vertical="center" wrapText="1"/>
    </xf>
    <xf numFmtId="167" fontId="1" fillId="0" borderId="0" xfId="1" applyNumberFormat="1" applyFont="1" applyAlignment="1">
      <alignment vertical="center"/>
    </xf>
    <xf numFmtId="167" fontId="2" fillId="0" borderId="1" xfId="1" applyNumberFormat="1" applyFont="1" applyBorder="1" applyAlignment="1">
      <alignment vertical="center"/>
    </xf>
    <xf numFmtId="164" fontId="2" fillId="0" borderId="0" xfId="0" applyNumberFormat="1" applyFont="1" applyBorder="1" applyAlignment="1">
      <alignment vertical="center"/>
    </xf>
    <xf numFmtId="0" fontId="2" fillId="3"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66" fontId="1"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64" fontId="1" fillId="0" borderId="1" xfId="0" applyNumberFormat="1"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vertical="top" wrapText="1"/>
    </xf>
    <xf numFmtId="0" fontId="6"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4" borderId="2" xfId="0" applyFont="1" applyFill="1" applyBorder="1" applyAlignment="1">
      <alignment horizontal="right" vertical="center"/>
    </xf>
    <xf numFmtId="0" fontId="1" fillId="4" borderId="3" xfId="0" applyFont="1" applyFill="1" applyBorder="1" applyAlignment="1">
      <alignment horizontal="right" vertical="center"/>
    </xf>
    <xf numFmtId="0" fontId="1" fillId="4" borderId="4" xfId="0" applyFont="1" applyFill="1" applyBorder="1" applyAlignment="1">
      <alignment horizontal="right" vertical="center"/>
    </xf>
    <xf numFmtId="164" fontId="1" fillId="4" borderId="2" xfId="0" applyNumberFormat="1" applyFont="1" applyFill="1" applyBorder="1" applyAlignment="1">
      <alignment horizontal="right" vertical="center"/>
    </xf>
    <xf numFmtId="164" fontId="1" fillId="4" borderId="3" xfId="0" applyNumberFormat="1" applyFont="1" applyFill="1" applyBorder="1" applyAlignment="1">
      <alignment horizontal="right" vertical="center"/>
    </xf>
    <xf numFmtId="164" fontId="1" fillId="4" borderId="4" xfId="0"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tabSelected="1" zoomScaleNormal="100" workbookViewId="0">
      <selection sqref="A1:H1"/>
    </sheetView>
  </sheetViews>
  <sheetFormatPr defaultRowHeight="12.75" x14ac:dyDescent="0.2"/>
  <cols>
    <col min="1" max="1" width="5.7109375" style="2" customWidth="1"/>
    <col min="2" max="2" width="20.42578125" style="2" customWidth="1"/>
    <col min="3" max="3" width="17.7109375" style="2" customWidth="1"/>
    <col min="4" max="4" width="15.7109375" style="2" customWidth="1"/>
    <col min="5" max="5" width="19.140625" style="2" customWidth="1"/>
    <col min="6" max="7" width="17.85546875" style="2" customWidth="1"/>
    <col min="8" max="8" width="7.85546875" style="2" customWidth="1"/>
    <col min="9" max="9" width="17.85546875" style="2" customWidth="1"/>
    <col min="10" max="10" width="20.42578125" style="2" customWidth="1"/>
    <col min="11" max="11" width="20.7109375" style="2" customWidth="1"/>
    <col min="12" max="12" width="15.7109375" style="2" customWidth="1"/>
    <col min="13" max="13" width="16.7109375" style="2" customWidth="1"/>
    <col min="14" max="14" width="15.7109375" style="2" customWidth="1"/>
    <col min="15" max="16384" width="9.140625" style="2"/>
  </cols>
  <sheetData>
    <row r="1" spans="1:13" ht="30" customHeight="1" x14ac:dyDescent="0.2">
      <c r="A1" s="45" t="s">
        <v>69</v>
      </c>
      <c r="B1" s="45"/>
      <c r="C1" s="45"/>
      <c r="D1" s="45"/>
      <c r="E1" s="45"/>
      <c r="F1" s="45"/>
      <c r="G1" s="45"/>
      <c r="H1" s="45"/>
      <c r="I1" s="14"/>
      <c r="J1" s="14"/>
      <c r="K1" s="11"/>
      <c r="L1" s="11"/>
      <c r="M1" s="11"/>
    </row>
    <row r="2" spans="1:13" x14ac:dyDescent="0.2">
      <c r="B2" s="8"/>
      <c r="C2" s="9"/>
      <c r="D2" s="10"/>
    </row>
    <row r="3" spans="1:13" ht="54.95" customHeight="1" x14ac:dyDescent="0.2">
      <c r="B3" s="25" t="s">
        <v>0</v>
      </c>
      <c r="C3" s="41" t="s">
        <v>35</v>
      </c>
      <c r="D3" s="2" t="s">
        <v>8</v>
      </c>
    </row>
    <row r="4" spans="1:13" ht="15" customHeight="1" x14ac:dyDescent="0.2">
      <c r="B4" s="27" t="s">
        <v>43</v>
      </c>
      <c r="C4" s="28">
        <f>'Calculation of Excess Commit MW'!F11</f>
        <v>185.94463224368516</v>
      </c>
      <c r="D4" s="7" t="s">
        <v>8</v>
      </c>
      <c r="E4" s="7" t="s">
        <v>8</v>
      </c>
    </row>
    <row r="5" spans="1:13" ht="15" customHeight="1" x14ac:dyDescent="0.2">
      <c r="B5" s="27" t="s">
        <v>10</v>
      </c>
      <c r="C5" s="28">
        <f>'Calculation of Excess Commit MW'!F12</f>
        <v>478.60051634472535</v>
      </c>
      <c r="D5" s="7" t="s">
        <v>8</v>
      </c>
      <c r="E5" s="7" t="s">
        <v>8</v>
      </c>
    </row>
    <row r="6" spans="1:13" ht="15" customHeight="1" x14ac:dyDescent="0.2">
      <c r="B6" s="27" t="s">
        <v>7</v>
      </c>
      <c r="C6" s="28">
        <f>'Calculation of Excess Commit MW'!F13</f>
        <v>188.15169019316511</v>
      </c>
      <c r="D6" s="7" t="s">
        <v>8</v>
      </c>
      <c r="E6" s="7" t="s">
        <v>8</v>
      </c>
    </row>
    <row r="7" spans="1:13" ht="15" customHeight="1" x14ac:dyDescent="0.2">
      <c r="B7" s="27" t="s">
        <v>51</v>
      </c>
      <c r="C7" s="28">
        <f>C29+C30</f>
        <v>327.74810549777101</v>
      </c>
      <c r="D7" s="7" t="s">
        <v>8</v>
      </c>
      <c r="E7" s="7"/>
    </row>
    <row r="8" spans="1:13" ht="15" customHeight="1" x14ac:dyDescent="0.2">
      <c r="B8" s="27" t="s">
        <v>2</v>
      </c>
      <c r="C8" s="28">
        <f>'Calculation of Excess Commit MW'!F16</f>
        <v>343.19751114413111</v>
      </c>
      <c r="D8" s="7" t="s">
        <v>8</v>
      </c>
      <c r="E8" s="7" t="s">
        <v>8</v>
      </c>
    </row>
    <row r="9" spans="1:13" ht="15" customHeight="1" x14ac:dyDescent="0.2">
      <c r="B9" s="27" t="s">
        <v>11</v>
      </c>
      <c r="C9" s="28">
        <f>'Calculation of Excess Commit MW'!F17</f>
        <v>1040.6278231797928</v>
      </c>
      <c r="D9" s="7" t="s">
        <v>8</v>
      </c>
      <c r="E9" s="7"/>
    </row>
    <row r="10" spans="1:13" ht="15" customHeight="1" x14ac:dyDescent="0.2">
      <c r="B10" s="27" t="s">
        <v>44</v>
      </c>
      <c r="C10" s="28">
        <f>'Calculation of Excess Commit MW'!F18</f>
        <v>109.24936849925716</v>
      </c>
      <c r="D10" s="7" t="s">
        <v>8</v>
      </c>
      <c r="E10" s="7"/>
    </row>
    <row r="11" spans="1:13" ht="15" customHeight="1" x14ac:dyDescent="0.2">
      <c r="B11" s="27" t="s">
        <v>47</v>
      </c>
      <c r="C11" s="28">
        <f>'Calculation of Excess Commit MW'!F19</f>
        <v>117.41548291233306</v>
      </c>
      <c r="D11" s="7"/>
      <c r="E11" s="7"/>
    </row>
    <row r="12" spans="1:13" ht="15" customHeight="1" x14ac:dyDescent="0.2">
      <c r="B12" s="27" t="s">
        <v>16</v>
      </c>
      <c r="C12" s="28">
        <f>'Calculation of Excess Commit MW'!F20</f>
        <v>111.4564264487371</v>
      </c>
      <c r="D12" s="7" t="s">
        <v>8</v>
      </c>
      <c r="E12" s="7"/>
    </row>
    <row r="13" spans="1:13" ht="15" customHeight="1" x14ac:dyDescent="0.2">
      <c r="B13" s="27" t="s">
        <v>9</v>
      </c>
      <c r="C13" s="28">
        <f>'Calculation of Excess Commit MW'!F21</f>
        <v>1063.8019316493323</v>
      </c>
      <c r="D13" s="7" t="s">
        <v>8</v>
      </c>
      <c r="E13" s="7"/>
    </row>
    <row r="14" spans="1:13" ht="15" customHeight="1" x14ac:dyDescent="0.2">
      <c r="B14" s="27" t="s">
        <v>52</v>
      </c>
      <c r="C14" s="28">
        <f>C33+C34</f>
        <v>166.08111069836571</v>
      </c>
      <c r="D14" s="5" t="s">
        <v>8</v>
      </c>
      <c r="E14" s="7" t="s">
        <v>8</v>
      </c>
      <c r="F14" s="7" t="s">
        <v>8</v>
      </c>
    </row>
    <row r="15" spans="1:13" ht="15" customHeight="1" x14ac:dyDescent="0.2">
      <c r="B15" s="27" t="s">
        <v>48</v>
      </c>
      <c r="C15" s="28">
        <f>'Calculation of Excess Commit MW'!F24</f>
        <v>15.890817236255689</v>
      </c>
      <c r="D15" s="5"/>
      <c r="E15" s="7"/>
      <c r="F15" s="7"/>
    </row>
    <row r="16" spans="1:13" ht="15" customHeight="1" x14ac:dyDescent="0.2">
      <c r="B16" s="27" t="s">
        <v>3</v>
      </c>
      <c r="C16" s="28">
        <f>'Calculation of Excess Commit MW'!F25</f>
        <v>288.57282689450255</v>
      </c>
      <c r="D16" s="7" t="s">
        <v>8</v>
      </c>
      <c r="E16" s="7"/>
    </row>
    <row r="17" spans="1:8" ht="15" customHeight="1" x14ac:dyDescent="0.2">
      <c r="B17" s="27" t="s">
        <v>4</v>
      </c>
      <c r="C17" s="28">
        <f>'Calculation of Excess Commit MW'!F26</f>
        <v>129.11289004457666</v>
      </c>
      <c r="D17" s="7" t="s">
        <v>8</v>
      </c>
      <c r="E17" s="7"/>
    </row>
    <row r="18" spans="1:8" ht="15" customHeight="1" x14ac:dyDescent="0.2">
      <c r="B18" s="27" t="s">
        <v>1</v>
      </c>
      <c r="C18" s="28">
        <f>'Calculation of Excess Commit MW'!F27</f>
        <v>334.36927934621139</v>
      </c>
      <c r="D18" s="7" t="s">
        <v>8</v>
      </c>
      <c r="E18" s="7"/>
    </row>
    <row r="19" spans="1:8" ht="15" customHeight="1" x14ac:dyDescent="0.2">
      <c r="B19" s="27" t="s">
        <v>12</v>
      </c>
      <c r="C19" s="28">
        <f>'Calculation of Excess Commit MW'!F28</f>
        <v>139.0446508172364</v>
      </c>
      <c r="D19" s="7" t="s">
        <v>8</v>
      </c>
      <c r="E19" s="7"/>
    </row>
    <row r="20" spans="1:8" ht="15" customHeight="1" x14ac:dyDescent="0.2">
      <c r="B20" s="27" t="s">
        <v>5</v>
      </c>
      <c r="C20" s="28">
        <f>'Calculation of Excess Commit MW'!F29</f>
        <v>208.0152117384846</v>
      </c>
      <c r="D20" s="7" t="s">
        <v>8</v>
      </c>
      <c r="E20" s="7"/>
    </row>
    <row r="21" spans="1:8" ht="15" customHeight="1" x14ac:dyDescent="0.2">
      <c r="B21" s="27" t="s">
        <v>13</v>
      </c>
      <c r="C21" s="28">
        <f>'Calculation of Excess Commit MW'!F30</f>
        <v>259.32930906389328</v>
      </c>
      <c r="D21" s="5" t="s">
        <v>8</v>
      </c>
      <c r="E21" s="7" t="s">
        <v>8</v>
      </c>
      <c r="F21" s="7" t="s">
        <v>8</v>
      </c>
    </row>
    <row r="22" spans="1:8" ht="15" customHeight="1" x14ac:dyDescent="0.2">
      <c r="B22" s="27" t="s">
        <v>53</v>
      </c>
      <c r="C22" s="28">
        <f>C37+C38</f>
        <v>420.44453937592914</v>
      </c>
      <c r="D22" s="7" t="s">
        <v>8</v>
      </c>
      <c r="E22" s="7"/>
    </row>
    <row r="23" spans="1:8" ht="15" customHeight="1" x14ac:dyDescent="0.2">
      <c r="B23" s="27" t="s">
        <v>6</v>
      </c>
      <c r="C23" s="28">
        <f>'Calculation of Excess Commit MW'!F33</f>
        <v>14.34587667161963</v>
      </c>
      <c r="D23" s="7" t="s">
        <v>8</v>
      </c>
      <c r="E23" s="7"/>
    </row>
    <row r="24" spans="1:8" ht="15" customHeight="1" x14ac:dyDescent="0.2">
      <c r="B24" s="18"/>
      <c r="C24" s="31">
        <f>SUM(C4:C23)</f>
        <v>5941.4000000000042</v>
      </c>
      <c r="D24" s="7" t="s">
        <v>8</v>
      </c>
      <c r="E24" s="7"/>
    </row>
    <row r="25" spans="1:8" x14ac:dyDescent="0.2">
      <c r="D25" s="7" t="s">
        <v>8</v>
      </c>
      <c r="E25" s="7"/>
    </row>
    <row r="26" spans="1:8" ht="20.100000000000001" customHeight="1" x14ac:dyDescent="0.2">
      <c r="A26" s="44" t="s">
        <v>36</v>
      </c>
      <c r="B26" s="44"/>
      <c r="C26" s="44"/>
      <c r="D26" s="44"/>
      <c r="E26" s="44"/>
      <c r="F26" s="44"/>
      <c r="G26" s="44"/>
      <c r="H26" s="44"/>
    </row>
    <row r="27" spans="1:8" x14ac:dyDescent="0.2">
      <c r="A27" s="1"/>
    </row>
    <row r="28" spans="1:8" ht="54.95" customHeight="1" x14ac:dyDescent="0.2">
      <c r="B28" s="25" t="s">
        <v>55</v>
      </c>
      <c r="C28" s="41" t="s">
        <v>35</v>
      </c>
    </row>
    <row r="29" spans="1:8" ht="15" customHeight="1" x14ac:dyDescent="0.2">
      <c r="B29" s="27" t="s">
        <v>50</v>
      </c>
      <c r="C29" s="42">
        <f>'Calculation of Excess Commit MW'!F14</f>
        <v>156.25970282317934</v>
      </c>
    </row>
    <row r="30" spans="1:8" ht="15" customHeight="1" x14ac:dyDescent="0.2">
      <c r="B30" s="27" t="s">
        <v>65</v>
      </c>
      <c r="C30" s="42">
        <f>'Calculation of Excess Commit MW'!F15</f>
        <v>171.48840267459164</v>
      </c>
    </row>
    <row r="31" spans="1:8" x14ac:dyDescent="0.2">
      <c r="B31" s="18"/>
      <c r="C31" s="18"/>
    </row>
    <row r="32" spans="1:8" ht="54.95" customHeight="1" x14ac:dyDescent="0.2">
      <c r="A32" s="7"/>
      <c r="B32" s="25" t="s">
        <v>56</v>
      </c>
      <c r="C32" s="41" t="s">
        <v>35</v>
      </c>
    </row>
    <row r="33" spans="1:8" ht="15" customHeight="1" x14ac:dyDescent="0.2">
      <c r="A33" s="7"/>
      <c r="B33" s="27" t="s">
        <v>27</v>
      </c>
      <c r="C33" s="42">
        <f>'Calculation of Excess Commit MW'!F22</f>
        <v>76.565047325409012</v>
      </c>
    </row>
    <row r="34" spans="1:8" ht="15" customHeight="1" x14ac:dyDescent="0.2">
      <c r="B34" s="27" t="s">
        <v>26</v>
      </c>
      <c r="C34" s="42">
        <f>'Calculation of Excess Commit MW'!F23</f>
        <v>89.51606337295668</v>
      </c>
    </row>
    <row r="35" spans="1:8" x14ac:dyDescent="0.2">
      <c r="B35" s="18"/>
      <c r="C35" s="18"/>
    </row>
    <row r="36" spans="1:8" ht="54.95" customHeight="1" x14ac:dyDescent="0.2">
      <c r="B36" s="25" t="s">
        <v>57</v>
      </c>
      <c r="C36" s="41" t="s">
        <v>35</v>
      </c>
    </row>
    <row r="37" spans="1:8" ht="15" customHeight="1" x14ac:dyDescent="0.2">
      <c r="B37" s="27" t="s">
        <v>28</v>
      </c>
      <c r="C37" s="42">
        <f>'Calculation of Excess Commit MW'!F31</f>
        <v>289.92464988855892</v>
      </c>
    </row>
    <row r="38" spans="1:8" ht="15" customHeight="1" x14ac:dyDescent="0.2">
      <c r="B38" s="27" t="s">
        <v>23</v>
      </c>
      <c r="C38" s="42">
        <f>'Calculation of Excess Commit MW'!F32</f>
        <v>130.51988948737022</v>
      </c>
    </row>
    <row r="40" spans="1:8" ht="45" customHeight="1" x14ac:dyDescent="0.2">
      <c r="A40" s="43" t="s">
        <v>66</v>
      </c>
      <c r="B40" s="43"/>
      <c r="C40" s="43"/>
      <c r="D40" s="43"/>
      <c r="E40" s="43"/>
      <c r="F40" s="43"/>
      <c r="G40" s="43"/>
      <c r="H40" s="43"/>
    </row>
    <row r="42" spans="1:8" ht="45" customHeight="1" x14ac:dyDescent="0.2">
      <c r="A42" s="43" t="s">
        <v>67</v>
      </c>
      <c r="B42" s="43"/>
      <c r="C42" s="43"/>
      <c r="D42" s="43"/>
      <c r="E42" s="43"/>
      <c r="F42" s="43"/>
      <c r="G42" s="43"/>
      <c r="H42" s="43"/>
    </row>
    <row r="44" spans="1:8" ht="45" customHeight="1" x14ac:dyDescent="0.2">
      <c r="A44" s="43" t="s">
        <v>68</v>
      </c>
      <c r="B44" s="43"/>
      <c r="C44" s="43"/>
      <c r="D44" s="43"/>
      <c r="E44" s="43"/>
      <c r="F44" s="43"/>
      <c r="G44" s="43"/>
      <c r="H44" s="43"/>
    </row>
    <row r="49" spans="1:1" x14ac:dyDescent="0.2">
      <c r="A49" s="2" t="s">
        <v>8</v>
      </c>
    </row>
  </sheetData>
  <mergeCells count="5">
    <mergeCell ref="A42:H42"/>
    <mergeCell ref="A44:H44"/>
    <mergeCell ref="A40:H40"/>
    <mergeCell ref="A26:H26"/>
    <mergeCell ref="A1:H1"/>
  </mergeCells>
  <pageMargins left="0.5" right="0.5" top="0.5" bottom="0.5" header="0" footer="0"/>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8"/>
  <sheetViews>
    <sheetView showGridLines="0" showWhiteSpace="0" zoomScaleNormal="100" workbookViewId="0">
      <selection sqref="A1:F2"/>
    </sheetView>
  </sheetViews>
  <sheetFormatPr defaultColWidth="2.28515625" defaultRowHeight="12.75" x14ac:dyDescent="0.2"/>
  <cols>
    <col min="1" max="1" width="16.7109375" style="2" customWidth="1"/>
    <col min="2" max="2" width="18" style="2" customWidth="1"/>
    <col min="3" max="3" width="17.7109375" style="2" customWidth="1"/>
    <col min="4" max="4" width="15.7109375" style="2" customWidth="1"/>
    <col min="5" max="5" width="19.140625" style="2" customWidth="1"/>
    <col min="6" max="7" width="17.85546875" style="2" customWidth="1"/>
    <col min="8" max="17" width="10.7109375" style="2" customWidth="1"/>
    <col min="18" max="16384" width="2.28515625" style="2"/>
  </cols>
  <sheetData>
    <row r="1" spans="1:7" ht="15" customHeight="1" x14ac:dyDescent="0.2">
      <c r="A1" s="46" t="s">
        <v>62</v>
      </c>
      <c r="B1" s="47"/>
      <c r="C1" s="47"/>
      <c r="D1" s="47"/>
      <c r="E1" s="47"/>
      <c r="F1" s="48"/>
      <c r="G1" s="14"/>
    </row>
    <row r="2" spans="1:7" ht="15" customHeight="1" thickBot="1" x14ac:dyDescent="0.25">
      <c r="A2" s="49"/>
      <c r="B2" s="50"/>
      <c r="C2" s="50"/>
      <c r="D2" s="50"/>
      <c r="E2" s="50"/>
      <c r="F2" s="51"/>
      <c r="G2" s="14"/>
    </row>
    <row r="3" spans="1:7" ht="20.100000000000001" customHeight="1" x14ac:dyDescent="0.2">
      <c r="A3" s="14"/>
      <c r="B3" s="14"/>
      <c r="C3" s="14"/>
      <c r="D3" s="14"/>
      <c r="E3" s="14"/>
      <c r="F3" s="14"/>
      <c r="G3" s="14"/>
    </row>
    <row r="4" spans="1:7" ht="15" customHeight="1" x14ac:dyDescent="0.2">
      <c r="A4" s="17" t="s">
        <v>8</v>
      </c>
      <c r="B4" s="18"/>
      <c r="C4" s="18"/>
      <c r="D4" s="18"/>
      <c r="E4" s="18"/>
      <c r="F4" s="19" t="s">
        <v>61</v>
      </c>
    </row>
    <row r="5" spans="1:7" ht="15" customHeight="1" x14ac:dyDescent="0.2">
      <c r="A5" s="20"/>
      <c r="B5" s="21"/>
      <c r="C5" s="21"/>
      <c r="D5" s="21"/>
      <c r="E5" s="22" t="s">
        <v>60</v>
      </c>
      <c r="F5" s="23">
        <f>8586.6-78.2</f>
        <v>8508.4</v>
      </c>
    </row>
    <row r="6" spans="1:7" ht="15" customHeight="1" x14ac:dyDescent="0.2">
      <c r="A6" s="52" t="s">
        <v>58</v>
      </c>
      <c r="B6" s="53"/>
      <c r="C6" s="53"/>
      <c r="D6" s="53"/>
      <c r="E6" s="54"/>
      <c r="F6" s="23">
        <f>2645.2-78.2</f>
        <v>2567</v>
      </c>
    </row>
    <row r="7" spans="1:7" ht="15" customHeight="1" x14ac:dyDescent="0.2">
      <c r="A7" s="55" t="s">
        <v>59</v>
      </c>
      <c r="B7" s="56"/>
      <c r="C7" s="56"/>
      <c r="D7" s="56"/>
      <c r="E7" s="57"/>
      <c r="F7" s="24">
        <f>F5-F6</f>
        <v>5941.4</v>
      </c>
    </row>
    <row r="8" spans="1:7" x14ac:dyDescent="0.2">
      <c r="B8" s="8"/>
      <c r="C8" s="9"/>
      <c r="D8" s="10"/>
    </row>
    <row r="9" spans="1:7" ht="15.75" x14ac:dyDescent="0.25">
      <c r="A9" s="12" t="s">
        <v>40</v>
      </c>
    </row>
    <row r="10" spans="1:7" ht="69.95" customHeight="1" x14ac:dyDescent="0.2">
      <c r="A10" s="25" t="s">
        <v>54</v>
      </c>
      <c r="B10" s="26" t="s">
        <v>63</v>
      </c>
      <c r="C10" s="26" t="s">
        <v>64</v>
      </c>
      <c r="D10" s="26" t="s">
        <v>15</v>
      </c>
      <c r="E10" s="26" t="s">
        <v>30</v>
      </c>
      <c r="F10" s="26" t="s">
        <v>34</v>
      </c>
    </row>
    <row r="11" spans="1:7" ht="15" customHeight="1" x14ac:dyDescent="0.2">
      <c r="A11" s="27" t="s">
        <v>43</v>
      </c>
      <c r="B11" s="28">
        <v>2750</v>
      </c>
      <c r="C11" s="28">
        <v>2413</v>
      </c>
      <c r="D11" s="29">
        <f>B11-C11</f>
        <v>337</v>
      </c>
      <c r="E11" s="27" t="s">
        <v>32</v>
      </c>
      <c r="F11" s="28">
        <f>$E$40*D11/$D$40</f>
        <v>185.94463224368516</v>
      </c>
      <c r="G11" s="2" t="s">
        <v>8</v>
      </c>
    </row>
    <row r="12" spans="1:7" ht="15" customHeight="1" x14ac:dyDescent="0.2">
      <c r="A12" s="27" t="s">
        <v>10</v>
      </c>
      <c r="B12" s="28">
        <v>11305.4</v>
      </c>
      <c r="C12" s="28">
        <v>10438</v>
      </c>
      <c r="D12" s="29">
        <f>B12-C12</f>
        <v>867.39999999999964</v>
      </c>
      <c r="E12" s="27" t="s">
        <v>31</v>
      </c>
      <c r="F12" s="28">
        <f>$E$38*D12/$D$38</f>
        <v>478.60051634472535</v>
      </c>
      <c r="G12" s="15" t="s">
        <v>8</v>
      </c>
    </row>
    <row r="13" spans="1:7" ht="15" customHeight="1" x14ac:dyDescent="0.2">
      <c r="A13" s="27" t="s">
        <v>7</v>
      </c>
      <c r="B13" s="28">
        <v>8841</v>
      </c>
      <c r="C13" s="28">
        <v>8500</v>
      </c>
      <c r="D13" s="29">
        <f>B13-C13</f>
        <v>341</v>
      </c>
      <c r="E13" s="27" t="s">
        <v>31</v>
      </c>
      <c r="F13" s="28">
        <f>$E$38*D13/$D$38</f>
        <v>188.15169019316511</v>
      </c>
      <c r="G13" s="2" t="s">
        <v>8</v>
      </c>
    </row>
    <row r="14" spans="1:7" ht="15" customHeight="1" x14ac:dyDescent="0.2">
      <c r="A14" s="27" t="s">
        <v>50</v>
      </c>
      <c r="B14" s="30">
        <v>8593.4</v>
      </c>
      <c r="C14" s="28">
        <f>12489-C15</f>
        <v>8310.2000000000007</v>
      </c>
      <c r="D14" s="29">
        <f>B14-C14</f>
        <v>283.19999999999891</v>
      </c>
      <c r="E14" s="27" t="s">
        <v>50</v>
      </c>
      <c r="F14" s="28">
        <f>$E$46*D14/$D$46</f>
        <v>156.25970282317934</v>
      </c>
    </row>
    <row r="15" spans="1:7" ht="15" customHeight="1" x14ac:dyDescent="0.2">
      <c r="A15" s="27" t="s">
        <v>65</v>
      </c>
      <c r="B15" s="28">
        <v>4489.6000000000004</v>
      </c>
      <c r="C15" s="28">
        <v>4178.8</v>
      </c>
      <c r="D15" s="29">
        <f>B15-C15</f>
        <v>310.80000000000018</v>
      </c>
      <c r="E15" s="27" t="s">
        <v>49</v>
      </c>
      <c r="F15" s="28">
        <f>$E$47*D15/$D$47</f>
        <v>171.48840267459164</v>
      </c>
    </row>
    <row r="16" spans="1:7" ht="15" customHeight="1" x14ac:dyDescent="0.2">
      <c r="A16" s="27" t="s">
        <v>2</v>
      </c>
      <c r="B16" s="28">
        <v>7252</v>
      </c>
      <c r="C16" s="28">
        <v>6630</v>
      </c>
      <c r="D16" s="29">
        <f t="shared" ref="D16:D33" si="0">B16-C16</f>
        <v>622</v>
      </c>
      <c r="E16" s="27" t="s">
        <v>2</v>
      </c>
      <c r="F16" s="28">
        <f>$E$49*D16/$D$49</f>
        <v>343.19751114413111</v>
      </c>
      <c r="G16" s="2" t="s">
        <v>8</v>
      </c>
    </row>
    <row r="17" spans="1:7" ht="15" customHeight="1" x14ac:dyDescent="0.2">
      <c r="A17" s="27" t="s">
        <v>11</v>
      </c>
      <c r="B17" s="28">
        <v>23068.5</v>
      </c>
      <c r="C17" s="28">
        <v>21182.5</v>
      </c>
      <c r="D17" s="29">
        <f t="shared" si="0"/>
        <v>1886</v>
      </c>
      <c r="E17" s="27" t="s">
        <v>11</v>
      </c>
      <c r="F17" s="28">
        <f>$E$48*D17/$D$48</f>
        <v>1040.6278231797928</v>
      </c>
      <c r="G17" s="2" t="s">
        <v>8</v>
      </c>
    </row>
    <row r="18" spans="1:7" ht="15" customHeight="1" x14ac:dyDescent="0.2">
      <c r="A18" s="27" t="s">
        <v>44</v>
      </c>
      <c r="B18" s="28">
        <v>3503</v>
      </c>
      <c r="C18" s="28">
        <v>3305</v>
      </c>
      <c r="D18" s="29">
        <f t="shared" si="0"/>
        <v>198</v>
      </c>
      <c r="E18" s="27" t="s">
        <v>31</v>
      </c>
      <c r="F18" s="28">
        <f>$E$38*D18/$D$38</f>
        <v>109.24936849925716</v>
      </c>
      <c r="G18" s="2" t="s">
        <v>8</v>
      </c>
    </row>
    <row r="19" spans="1:7" ht="15" customHeight="1" x14ac:dyDescent="0.2">
      <c r="A19" s="27" t="s">
        <v>47</v>
      </c>
      <c r="B19" s="28">
        <v>4630.1000000000004</v>
      </c>
      <c r="C19" s="28">
        <v>4417.3</v>
      </c>
      <c r="D19" s="29">
        <f t="shared" si="0"/>
        <v>212.80000000000018</v>
      </c>
      <c r="E19" s="27" t="s">
        <v>31</v>
      </c>
      <c r="F19" s="28">
        <f>$E$38*D19/$D$38</f>
        <v>117.41548291233306</v>
      </c>
      <c r="G19" s="2" t="s">
        <v>8</v>
      </c>
    </row>
    <row r="20" spans="1:7" ht="15" customHeight="1" x14ac:dyDescent="0.2">
      <c r="A20" s="27" t="s">
        <v>16</v>
      </c>
      <c r="B20" s="28">
        <v>2976</v>
      </c>
      <c r="C20" s="28">
        <v>2774</v>
      </c>
      <c r="D20" s="29">
        <f t="shared" si="0"/>
        <v>202</v>
      </c>
      <c r="E20" s="27" t="s">
        <v>31</v>
      </c>
      <c r="F20" s="28">
        <f>$E$38*D20/$D$38</f>
        <v>111.4564264487371</v>
      </c>
      <c r="G20" s="2" t="s">
        <v>8</v>
      </c>
    </row>
    <row r="21" spans="1:7" ht="15" customHeight="1" x14ac:dyDescent="0.2">
      <c r="A21" s="27" t="s">
        <v>9</v>
      </c>
      <c r="B21" s="28">
        <v>20978</v>
      </c>
      <c r="C21" s="28">
        <v>19050</v>
      </c>
      <c r="D21" s="29">
        <f t="shared" si="0"/>
        <v>1928</v>
      </c>
      <c r="E21" s="27" t="s">
        <v>31</v>
      </c>
      <c r="F21" s="28">
        <f>$E$38*D21/$D$38</f>
        <v>1063.8019316493323</v>
      </c>
      <c r="G21" s="2" t="s">
        <v>8</v>
      </c>
    </row>
    <row r="22" spans="1:7" ht="15" customHeight="1" x14ac:dyDescent="0.2">
      <c r="A22" s="27" t="s">
        <v>27</v>
      </c>
      <c r="B22" s="28">
        <v>1761.4640000000004</v>
      </c>
      <c r="C22" s="28">
        <f>3883-C23</f>
        <v>1622.6999999999998</v>
      </c>
      <c r="D22" s="29">
        <f t="shared" si="0"/>
        <v>138.76400000000058</v>
      </c>
      <c r="E22" s="27" t="s">
        <v>32</v>
      </c>
      <c r="F22" s="28">
        <f>$E$40*D22/$D$40</f>
        <v>76.565047325409012</v>
      </c>
      <c r="G22" s="1" t="s">
        <v>8</v>
      </c>
    </row>
    <row r="23" spans="1:7" ht="15" customHeight="1" x14ac:dyDescent="0.2">
      <c r="A23" s="27" t="s">
        <v>26</v>
      </c>
      <c r="B23" s="28">
        <v>2422.5359999999996</v>
      </c>
      <c r="C23" s="28">
        <v>2260.3000000000002</v>
      </c>
      <c r="D23" s="29">
        <f t="shared" si="0"/>
        <v>162.23599999999942</v>
      </c>
      <c r="E23" s="27" t="s">
        <v>26</v>
      </c>
      <c r="F23" s="28">
        <f>$E$44*D23/$D$44</f>
        <v>89.51606337295668</v>
      </c>
      <c r="G23" s="2" t="s">
        <v>8</v>
      </c>
    </row>
    <row r="24" spans="1:7" ht="15" customHeight="1" x14ac:dyDescent="0.2">
      <c r="A24" s="27" t="s">
        <v>48</v>
      </c>
      <c r="B24" s="28">
        <v>2124.7000000000003</v>
      </c>
      <c r="C24" s="28">
        <v>2095.9</v>
      </c>
      <c r="D24" s="29">
        <f t="shared" si="0"/>
        <v>28.800000000000182</v>
      </c>
      <c r="E24" s="27" t="s">
        <v>31</v>
      </c>
      <c r="F24" s="28">
        <f>$E$38*D24/$D$38</f>
        <v>15.890817236255689</v>
      </c>
    </row>
    <row r="25" spans="1:7" ht="15" customHeight="1" x14ac:dyDescent="0.2">
      <c r="A25" s="27" t="s">
        <v>3</v>
      </c>
      <c r="B25" s="28">
        <v>6369</v>
      </c>
      <c r="C25" s="28">
        <v>5846</v>
      </c>
      <c r="D25" s="29">
        <f t="shared" si="0"/>
        <v>523</v>
      </c>
      <c r="E25" s="27" t="s">
        <v>32</v>
      </c>
      <c r="F25" s="28">
        <f>$E$40*D25/$D$40</f>
        <v>288.57282689450255</v>
      </c>
      <c r="G25" s="2" t="s">
        <v>8</v>
      </c>
    </row>
    <row r="26" spans="1:7" ht="15" customHeight="1" x14ac:dyDescent="0.2">
      <c r="A26" s="27" t="s">
        <v>4</v>
      </c>
      <c r="B26" s="28">
        <v>3061</v>
      </c>
      <c r="C26" s="28">
        <v>2827</v>
      </c>
      <c r="D26" s="29">
        <f t="shared" si="0"/>
        <v>234</v>
      </c>
      <c r="E26" s="27" t="s">
        <v>33</v>
      </c>
      <c r="F26" s="28">
        <f>$E$39*D26/$D$39</f>
        <v>129.11289004457666</v>
      </c>
      <c r="G26" s="2" t="s">
        <v>8</v>
      </c>
    </row>
    <row r="27" spans="1:7" ht="15" customHeight="1" x14ac:dyDescent="0.2">
      <c r="A27" s="27" t="s">
        <v>1</v>
      </c>
      <c r="B27" s="28">
        <v>8881</v>
      </c>
      <c r="C27" s="28">
        <v>8275</v>
      </c>
      <c r="D27" s="29">
        <f t="shared" si="0"/>
        <v>606</v>
      </c>
      <c r="E27" s="27" t="s">
        <v>32</v>
      </c>
      <c r="F27" s="28">
        <f>$E$40*D27/$D$40</f>
        <v>334.36927934621139</v>
      </c>
      <c r="G27" s="2" t="s">
        <v>8</v>
      </c>
    </row>
    <row r="28" spans="1:7" ht="15" customHeight="1" x14ac:dyDescent="0.2">
      <c r="A28" s="27" t="s">
        <v>12</v>
      </c>
      <c r="B28" s="28">
        <v>3025</v>
      </c>
      <c r="C28" s="28">
        <v>2773</v>
      </c>
      <c r="D28" s="29">
        <f t="shared" si="0"/>
        <v>252</v>
      </c>
      <c r="E28" s="27" t="s">
        <v>33</v>
      </c>
      <c r="F28" s="28">
        <f>$E$39*D28/$D$39</f>
        <v>139.0446508172364</v>
      </c>
      <c r="G28" s="2" t="s">
        <v>8</v>
      </c>
    </row>
    <row r="29" spans="1:7" ht="15" customHeight="1" x14ac:dyDescent="0.2">
      <c r="A29" s="27" t="s">
        <v>5</v>
      </c>
      <c r="B29" s="28">
        <v>6729</v>
      </c>
      <c r="C29" s="28">
        <v>6352</v>
      </c>
      <c r="D29" s="29">
        <f t="shared" si="0"/>
        <v>377</v>
      </c>
      <c r="E29" s="27" t="s">
        <v>5</v>
      </c>
      <c r="F29" s="28">
        <f>$E$45*D29/$D$45</f>
        <v>208.0152117384846</v>
      </c>
      <c r="G29" s="2" t="s">
        <v>29</v>
      </c>
    </row>
    <row r="30" spans="1:7" ht="15" customHeight="1" x14ac:dyDescent="0.2">
      <c r="A30" s="27" t="s">
        <v>13</v>
      </c>
      <c r="B30" s="28">
        <v>7517</v>
      </c>
      <c r="C30" s="28">
        <v>7047</v>
      </c>
      <c r="D30" s="29">
        <f t="shared" si="0"/>
        <v>470</v>
      </c>
      <c r="E30" s="27" t="s">
        <v>13</v>
      </c>
      <c r="F30" s="28">
        <f>$E$50*D30/$D$50</f>
        <v>259.32930906389328</v>
      </c>
      <c r="G30" s="1" t="s">
        <v>8</v>
      </c>
    </row>
    <row r="31" spans="1:7" ht="15" customHeight="1" x14ac:dyDescent="0.2">
      <c r="A31" s="27" t="s">
        <v>28</v>
      </c>
      <c r="B31" s="28">
        <v>5392.05</v>
      </c>
      <c r="C31" s="28">
        <f>9708-C32</f>
        <v>4866.6000000000004</v>
      </c>
      <c r="D31" s="29">
        <f t="shared" si="0"/>
        <v>525.44999999999982</v>
      </c>
      <c r="E31" s="27" t="s">
        <v>28</v>
      </c>
      <c r="F31" s="28">
        <f>$E$42*D31/$D$42</f>
        <v>289.92464988855892</v>
      </c>
      <c r="G31" s="2" t="s">
        <v>8</v>
      </c>
    </row>
    <row r="32" spans="1:7" ht="15" customHeight="1" x14ac:dyDescent="0.2">
      <c r="A32" s="27" t="s">
        <v>23</v>
      </c>
      <c r="B32" s="28">
        <v>5077.95</v>
      </c>
      <c r="C32" s="28">
        <v>4841.3999999999996</v>
      </c>
      <c r="D32" s="29">
        <f t="shared" si="0"/>
        <v>236.55000000000018</v>
      </c>
      <c r="E32" s="27" t="s">
        <v>23</v>
      </c>
      <c r="F32" s="28">
        <f>$E$43*D32/$D$43</f>
        <v>130.51988948737022</v>
      </c>
    </row>
    <row r="33" spans="1:8" ht="15" customHeight="1" x14ac:dyDescent="0.2">
      <c r="A33" s="27" t="s">
        <v>6</v>
      </c>
      <c r="B33" s="28">
        <v>413</v>
      </c>
      <c r="C33" s="28">
        <v>387</v>
      </c>
      <c r="D33" s="29">
        <f t="shared" si="0"/>
        <v>26</v>
      </c>
      <c r="E33" s="27" t="s">
        <v>32</v>
      </c>
      <c r="F33" s="28">
        <f>$E$40*D33/$D$40</f>
        <v>14.34587667161963</v>
      </c>
    </row>
    <row r="34" spans="1:8" ht="15" customHeight="1" x14ac:dyDescent="0.2">
      <c r="A34" s="18"/>
      <c r="B34" s="31">
        <f>SUM(B11:B33)</f>
        <v>151160.70000000001</v>
      </c>
      <c r="C34" s="31">
        <f>SUM(C11:C33)</f>
        <v>140392.69999999998</v>
      </c>
      <c r="D34" s="31">
        <f>SUM(D11:D33)</f>
        <v>10768</v>
      </c>
      <c r="E34" s="32" t="s">
        <v>8</v>
      </c>
      <c r="F34" s="31">
        <f>SUM(F11:F33)</f>
        <v>5941.4000000000042</v>
      </c>
      <c r="G34" s="15" t="s">
        <v>8</v>
      </c>
      <c r="H34" s="16" t="s">
        <v>8</v>
      </c>
    </row>
    <row r="35" spans="1:8" x14ac:dyDescent="0.2">
      <c r="B35" s="6"/>
      <c r="C35" s="4"/>
      <c r="D35" s="5" t="s">
        <v>8</v>
      </c>
      <c r="E35" s="3"/>
    </row>
    <row r="36" spans="1:8" ht="15.75" x14ac:dyDescent="0.25">
      <c r="A36" s="13" t="s">
        <v>39</v>
      </c>
      <c r="G36" s="11"/>
    </row>
    <row r="37" spans="1:8" ht="60" customHeight="1" x14ac:dyDescent="0.2">
      <c r="A37" s="33" t="s">
        <v>24</v>
      </c>
      <c r="B37" s="26" t="s">
        <v>63</v>
      </c>
      <c r="C37" s="26" t="s">
        <v>64</v>
      </c>
      <c r="D37" s="26" t="s">
        <v>15</v>
      </c>
      <c r="E37" s="26" t="s">
        <v>37</v>
      </c>
    </row>
    <row r="38" spans="1:8" ht="15" customHeight="1" x14ac:dyDescent="0.2">
      <c r="A38" s="34" t="s">
        <v>31</v>
      </c>
      <c r="B38" s="35">
        <f>B12+B13+B18+B19+B20+B21+B24</f>
        <v>54358.2</v>
      </c>
      <c r="C38" s="35">
        <f>C12+C13+C18+C19+C20+C21+C24</f>
        <v>50580.200000000004</v>
      </c>
      <c r="D38" s="35">
        <f>B38-C38</f>
        <v>3777.9999999999927</v>
      </c>
      <c r="E38" s="36">
        <f>$F$7*D38/$D$51</f>
        <v>2084.5662332838019</v>
      </c>
    </row>
    <row r="39" spans="1:8" ht="15" customHeight="1" x14ac:dyDescent="0.2">
      <c r="A39" s="34" t="s">
        <v>33</v>
      </c>
      <c r="B39" s="35">
        <f>B26+B28</f>
        <v>6086</v>
      </c>
      <c r="C39" s="35">
        <f>C26+C28</f>
        <v>5600</v>
      </c>
      <c r="D39" s="35">
        <f>B39-C39</f>
        <v>486</v>
      </c>
      <c r="E39" s="36">
        <f t="shared" ref="E39:E50" si="1">$F$7*D39/$D$51</f>
        <v>268.15754086181306</v>
      </c>
    </row>
    <row r="40" spans="1:8" ht="15" customHeight="1" x14ac:dyDescent="0.2">
      <c r="A40" s="34" t="s">
        <v>32</v>
      </c>
      <c r="B40" s="35">
        <f>B11+B22+B25+B27+B33</f>
        <v>20174.464</v>
      </c>
      <c r="C40" s="35">
        <f>C11+C22+C25+C27+C33</f>
        <v>18543.7</v>
      </c>
      <c r="D40" s="35">
        <f t="shared" ref="D40:D45" si="2">B40-C40</f>
        <v>1630.7639999999992</v>
      </c>
      <c r="E40" s="36">
        <f t="shared" si="1"/>
        <v>899.79766248142698</v>
      </c>
    </row>
    <row r="41" spans="1:8" ht="15" customHeight="1" x14ac:dyDescent="0.2">
      <c r="A41" s="34" t="s">
        <v>45</v>
      </c>
      <c r="B41" s="35">
        <v>0</v>
      </c>
      <c r="C41" s="35">
        <v>0</v>
      </c>
      <c r="D41" s="35">
        <f t="shared" si="2"/>
        <v>0</v>
      </c>
      <c r="E41" s="36">
        <f t="shared" si="1"/>
        <v>0</v>
      </c>
    </row>
    <row r="42" spans="1:8" ht="15" customHeight="1" x14ac:dyDescent="0.2">
      <c r="A42" s="34" t="s">
        <v>28</v>
      </c>
      <c r="B42" s="35">
        <f>B31</f>
        <v>5392.05</v>
      </c>
      <c r="C42" s="35">
        <f>C31</f>
        <v>4866.6000000000004</v>
      </c>
      <c r="D42" s="35">
        <f t="shared" si="2"/>
        <v>525.44999999999982</v>
      </c>
      <c r="E42" s="36">
        <f t="shared" si="1"/>
        <v>289.92464988855892</v>
      </c>
    </row>
    <row r="43" spans="1:8" ht="15" customHeight="1" x14ac:dyDescent="0.2">
      <c r="A43" s="34" t="s">
        <v>23</v>
      </c>
      <c r="B43" s="35">
        <f>B32</f>
        <v>5077.95</v>
      </c>
      <c r="C43" s="35">
        <f>C32</f>
        <v>4841.3999999999996</v>
      </c>
      <c r="D43" s="35">
        <f t="shared" si="2"/>
        <v>236.55000000000018</v>
      </c>
      <c r="E43" s="36">
        <f t="shared" si="1"/>
        <v>130.51988948737022</v>
      </c>
    </row>
    <row r="44" spans="1:8" ht="15" customHeight="1" x14ac:dyDescent="0.2">
      <c r="A44" s="37" t="s">
        <v>26</v>
      </c>
      <c r="B44" s="38">
        <f>B23</f>
        <v>2422.5359999999996</v>
      </c>
      <c r="C44" s="38">
        <f>C23</f>
        <v>2260.3000000000002</v>
      </c>
      <c r="D44" s="35">
        <f t="shared" si="2"/>
        <v>162.23599999999942</v>
      </c>
      <c r="E44" s="36">
        <f t="shared" si="1"/>
        <v>89.51606337295668</v>
      </c>
    </row>
    <row r="45" spans="1:8" ht="15" customHeight="1" x14ac:dyDescent="0.2">
      <c r="A45" s="37" t="s">
        <v>5</v>
      </c>
      <c r="B45" s="38">
        <f>B29</f>
        <v>6729</v>
      </c>
      <c r="C45" s="38">
        <f>C29</f>
        <v>6352</v>
      </c>
      <c r="D45" s="35">
        <f t="shared" si="2"/>
        <v>377</v>
      </c>
      <c r="E45" s="36">
        <f t="shared" si="1"/>
        <v>208.0152117384846</v>
      </c>
    </row>
    <row r="46" spans="1:8" ht="15" customHeight="1" x14ac:dyDescent="0.2">
      <c r="A46" s="37" t="s">
        <v>50</v>
      </c>
      <c r="B46" s="38">
        <f>B14</f>
        <v>8593.4</v>
      </c>
      <c r="C46" s="38">
        <f>C14</f>
        <v>8310.2000000000007</v>
      </c>
      <c r="D46" s="35">
        <f>B46-C46</f>
        <v>283.19999999999891</v>
      </c>
      <c r="E46" s="36">
        <f t="shared" si="1"/>
        <v>156.25970282317934</v>
      </c>
    </row>
    <row r="47" spans="1:8" ht="15" customHeight="1" x14ac:dyDescent="0.2">
      <c r="A47" s="37" t="s">
        <v>65</v>
      </c>
      <c r="B47" s="38">
        <f>B15</f>
        <v>4489.6000000000004</v>
      </c>
      <c r="C47" s="38">
        <f>C15</f>
        <v>4178.8</v>
      </c>
      <c r="D47" s="35">
        <f>B47-C47</f>
        <v>310.80000000000018</v>
      </c>
      <c r="E47" s="36">
        <f t="shared" si="1"/>
        <v>171.48840267459164</v>
      </c>
    </row>
    <row r="48" spans="1:8" ht="15" customHeight="1" x14ac:dyDescent="0.2">
      <c r="A48" s="37" t="s">
        <v>11</v>
      </c>
      <c r="B48" s="38">
        <f>B17</f>
        <v>23068.5</v>
      </c>
      <c r="C48" s="38">
        <f>C17</f>
        <v>21182.5</v>
      </c>
      <c r="D48" s="35">
        <f t="shared" ref="D48:D50" si="3">B48-C48</f>
        <v>1886</v>
      </c>
      <c r="E48" s="36">
        <f t="shared" si="1"/>
        <v>1040.6278231797928</v>
      </c>
    </row>
    <row r="49" spans="1:18" ht="15" customHeight="1" x14ac:dyDescent="0.2">
      <c r="A49" s="37" t="s">
        <v>2</v>
      </c>
      <c r="B49" s="38">
        <f>B16</f>
        <v>7252</v>
      </c>
      <c r="C49" s="38">
        <f>C16</f>
        <v>6630</v>
      </c>
      <c r="D49" s="35">
        <f t="shared" si="3"/>
        <v>622</v>
      </c>
      <c r="E49" s="36">
        <f t="shared" si="1"/>
        <v>343.19751114413111</v>
      </c>
    </row>
    <row r="50" spans="1:18" ht="15" customHeight="1" x14ac:dyDescent="0.2">
      <c r="A50" s="37" t="s">
        <v>13</v>
      </c>
      <c r="B50" s="38">
        <f>B30</f>
        <v>7517</v>
      </c>
      <c r="C50" s="38">
        <f>C30</f>
        <v>7047</v>
      </c>
      <c r="D50" s="35">
        <f t="shared" si="3"/>
        <v>470</v>
      </c>
      <c r="E50" s="36">
        <f t="shared" si="1"/>
        <v>259.32930906389328</v>
      </c>
    </row>
    <row r="51" spans="1:18" ht="15" customHeight="1" x14ac:dyDescent="0.2">
      <c r="A51" s="37" t="s">
        <v>25</v>
      </c>
      <c r="B51" s="39">
        <f>SUM(B38:B50)</f>
        <v>151160.69999999998</v>
      </c>
      <c r="C51" s="39">
        <f>SUM(C38:C50)</f>
        <v>140392.70000000001</v>
      </c>
      <c r="D51" s="39">
        <f>SUM(D38:D50)</f>
        <v>10767.999999999989</v>
      </c>
      <c r="E51" s="39">
        <f>SUM(E38:E50)</f>
        <v>5941.4000000000005</v>
      </c>
    </row>
    <row r="53" spans="1:18" ht="15.75" x14ac:dyDescent="0.25">
      <c r="A53" s="13" t="s">
        <v>38</v>
      </c>
      <c r="G53" s="11"/>
    </row>
    <row r="54" spans="1:18" ht="60" customHeight="1" x14ac:dyDescent="0.2">
      <c r="A54" s="33" t="s">
        <v>24</v>
      </c>
      <c r="B54" s="26" t="s">
        <v>41</v>
      </c>
      <c r="C54" s="26" t="s">
        <v>46</v>
      </c>
      <c r="D54" s="26" t="s">
        <v>18</v>
      </c>
      <c r="E54" s="26" t="s">
        <v>17</v>
      </c>
    </row>
    <row r="55" spans="1:18" ht="15" customHeight="1" x14ac:dyDescent="0.2">
      <c r="A55" s="34" t="s">
        <v>19</v>
      </c>
      <c r="B55" s="36">
        <f>E51</f>
        <v>5941.4000000000005</v>
      </c>
      <c r="C55" s="28">
        <v>165007.1</v>
      </c>
      <c r="D55" s="28">
        <v>154125.79999999999</v>
      </c>
      <c r="E55" s="29">
        <f>C55-D55</f>
        <v>10881.300000000017</v>
      </c>
      <c r="F55" s="2" t="s">
        <v>8</v>
      </c>
      <c r="G55" s="2" t="s">
        <v>8</v>
      </c>
      <c r="H55" s="2" t="s">
        <v>8</v>
      </c>
      <c r="I55" s="2" t="s">
        <v>8</v>
      </c>
      <c r="J55" s="2" t="s">
        <v>8</v>
      </c>
      <c r="K55" s="2" t="s">
        <v>8</v>
      </c>
      <c r="L55" s="2" t="s">
        <v>8</v>
      </c>
      <c r="M55" s="2" t="s">
        <v>8</v>
      </c>
      <c r="N55" s="2" t="s">
        <v>8</v>
      </c>
      <c r="O55" s="2" t="s">
        <v>8</v>
      </c>
      <c r="P55" s="2" t="s">
        <v>8</v>
      </c>
      <c r="Q55" s="2" t="s">
        <v>8</v>
      </c>
      <c r="R55" s="2" t="s">
        <v>8</v>
      </c>
    </row>
    <row r="56" spans="1:18" ht="15" customHeight="1" x14ac:dyDescent="0.2">
      <c r="A56" s="34" t="s">
        <v>20</v>
      </c>
      <c r="B56" s="36">
        <f>E39+E40+E41+E42+E43+E44+E45+E49+E50</f>
        <v>2488.4578380386347</v>
      </c>
      <c r="C56" s="28">
        <v>71534</v>
      </c>
      <c r="D56" s="28">
        <v>66636.100000000006</v>
      </c>
      <c r="E56" s="29">
        <f>C56-D56</f>
        <v>4897.8999999999942</v>
      </c>
      <c r="F56" s="2" t="s">
        <v>8</v>
      </c>
      <c r="G56" s="2" t="s">
        <v>8</v>
      </c>
      <c r="H56" s="2" t="s">
        <v>8</v>
      </c>
      <c r="I56" s="2" t="s">
        <v>8</v>
      </c>
      <c r="J56" s="2" t="s">
        <v>8</v>
      </c>
      <c r="K56" s="2" t="s">
        <v>8</v>
      </c>
      <c r="L56" s="2" t="s">
        <v>8</v>
      </c>
      <c r="M56" s="2" t="s">
        <v>8</v>
      </c>
      <c r="N56" s="2" t="s">
        <v>8</v>
      </c>
      <c r="O56" s="2" t="s">
        <v>8</v>
      </c>
      <c r="P56" s="2" t="s">
        <v>8</v>
      </c>
      <c r="Q56" s="2" t="s">
        <v>8</v>
      </c>
      <c r="R56" s="2" t="s">
        <v>8</v>
      </c>
    </row>
    <row r="57" spans="1:18" ht="15" customHeight="1" x14ac:dyDescent="0.2">
      <c r="A57" s="34" t="s">
        <v>21</v>
      </c>
      <c r="B57" s="36">
        <f>E40+E42+E43+E44</f>
        <v>1409.7582652303129</v>
      </c>
      <c r="C57" s="28">
        <v>39371</v>
      </c>
      <c r="D57" s="28">
        <v>37246.400000000001</v>
      </c>
      <c r="E57" s="29">
        <f>C57-D57</f>
        <v>2124.5999999999985</v>
      </c>
      <c r="F57" s="2" t="s">
        <v>8</v>
      </c>
      <c r="G57" s="2" t="s">
        <v>8</v>
      </c>
    </row>
    <row r="58" spans="1:18" ht="15" customHeight="1" x14ac:dyDescent="0.2">
      <c r="A58" s="34" t="s">
        <v>22</v>
      </c>
      <c r="B58" s="36">
        <f>E41+E45+E49</f>
        <v>551.21272288261571</v>
      </c>
      <c r="C58" s="28">
        <v>16935</v>
      </c>
      <c r="D58" s="28">
        <v>15745.7</v>
      </c>
      <c r="E58" s="29">
        <f>C58-D58</f>
        <v>1189.2999999999993</v>
      </c>
      <c r="F58" s="2" t="s">
        <v>8</v>
      </c>
      <c r="G58" s="2" t="s">
        <v>8</v>
      </c>
    </row>
    <row r="59" spans="1:18" ht="15" customHeight="1" x14ac:dyDescent="0.2">
      <c r="A59" s="34" t="s">
        <v>14</v>
      </c>
      <c r="B59" s="36">
        <f>E42+E43</f>
        <v>420.44453937592914</v>
      </c>
      <c r="C59" s="28">
        <v>12759</v>
      </c>
      <c r="D59" s="28">
        <v>12080.6</v>
      </c>
      <c r="E59" s="29">
        <f>C59-D59</f>
        <v>678.39999999999964</v>
      </c>
      <c r="F59" s="2" t="s">
        <v>8</v>
      </c>
      <c r="G59" s="2" t="s">
        <v>8</v>
      </c>
    </row>
    <row r="60" spans="1:18" ht="15" customHeight="1" x14ac:dyDescent="0.2">
      <c r="A60" s="34" t="s">
        <v>23</v>
      </c>
      <c r="B60" s="36">
        <f>E43</f>
        <v>130.51988948737022</v>
      </c>
      <c r="C60" s="28">
        <v>6465</v>
      </c>
      <c r="D60" s="28">
        <v>6106.7</v>
      </c>
      <c r="E60" s="29">
        <f t="shared" ref="E60:E61" si="4">C60-D60</f>
        <v>358.30000000000018</v>
      </c>
      <c r="F60" s="2" t="s">
        <v>8</v>
      </c>
      <c r="G60" s="2" t="s">
        <v>8</v>
      </c>
    </row>
    <row r="61" spans="1:18" ht="15" customHeight="1" x14ac:dyDescent="0.2">
      <c r="A61" s="37" t="s">
        <v>26</v>
      </c>
      <c r="B61" s="40">
        <f>E44</f>
        <v>89.51606337295668</v>
      </c>
      <c r="C61" s="28">
        <v>3215</v>
      </c>
      <c r="D61" s="28">
        <v>3023.6</v>
      </c>
      <c r="E61" s="29">
        <f t="shared" si="4"/>
        <v>191.40000000000009</v>
      </c>
      <c r="F61" s="2" t="s">
        <v>8</v>
      </c>
      <c r="G61" s="2" t="s">
        <v>8</v>
      </c>
    </row>
    <row r="62" spans="1:18" ht="15" customHeight="1" x14ac:dyDescent="0.2">
      <c r="A62" s="37" t="s">
        <v>5</v>
      </c>
      <c r="B62" s="40">
        <f>E45</f>
        <v>208.0152117384846</v>
      </c>
      <c r="C62" s="28">
        <v>8715</v>
      </c>
      <c r="D62" s="28">
        <v>8215.1</v>
      </c>
      <c r="E62" s="29">
        <f t="shared" ref="E62:E67" si="5">C62-D62</f>
        <v>499.89999999999964</v>
      </c>
      <c r="F62" s="2" t="s">
        <v>8</v>
      </c>
      <c r="G62" s="2" t="s">
        <v>8</v>
      </c>
    </row>
    <row r="63" spans="1:18" ht="15" customHeight="1" x14ac:dyDescent="0.2">
      <c r="A63" s="37" t="s">
        <v>42</v>
      </c>
      <c r="B63" s="40">
        <f>E46+E47</f>
        <v>327.74810549777101</v>
      </c>
      <c r="C63" s="28">
        <v>16009</v>
      </c>
      <c r="D63" s="28">
        <v>15578.4</v>
      </c>
      <c r="E63" s="29">
        <f t="shared" si="5"/>
        <v>430.60000000000036</v>
      </c>
      <c r="F63" s="2" t="s">
        <v>8</v>
      </c>
      <c r="G63" s="2" t="s">
        <v>8</v>
      </c>
    </row>
    <row r="64" spans="1:18" ht="15" customHeight="1" x14ac:dyDescent="0.2">
      <c r="A64" s="37" t="s">
        <v>65</v>
      </c>
      <c r="B64" s="40">
        <f>E47</f>
        <v>171.48840267459164</v>
      </c>
      <c r="C64" s="28">
        <v>6250</v>
      </c>
      <c r="D64" s="28">
        <v>5847.5</v>
      </c>
      <c r="E64" s="29">
        <f t="shared" si="5"/>
        <v>402.5</v>
      </c>
      <c r="F64" s="2" t="s">
        <v>8</v>
      </c>
      <c r="G64" s="2" t="s">
        <v>8</v>
      </c>
    </row>
    <row r="65" spans="1:7" ht="15" customHeight="1" x14ac:dyDescent="0.2">
      <c r="A65" s="37" t="s">
        <v>11</v>
      </c>
      <c r="B65" s="40">
        <f>E48</f>
        <v>1040.6278231797928</v>
      </c>
      <c r="C65" s="28">
        <v>28991</v>
      </c>
      <c r="D65" s="28">
        <v>26148.9</v>
      </c>
      <c r="E65" s="29">
        <f t="shared" si="5"/>
        <v>2842.0999999999985</v>
      </c>
      <c r="F65" s="2" t="s">
        <v>8</v>
      </c>
      <c r="G65" s="2" t="s">
        <v>8</v>
      </c>
    </row>
    <row r="66" spans="1:7" ht="15" customHeight="1" x14ac:dyDescent="0.2">
      <c r="A66" s="37" t="s">
        <v>2</v>
      </c>
      <c r="B66" s="40">
        <f>E49</f>
        <v>343.19751114413111</v>
      </c>
      <c r="C66" s="28">
        <v>8701</v>
      </c>
      <c r="D66" s="28">
        <v>8176.5</v>
      </c>
      <c r="E66" s="29">
        <f t="shared" si="5"/>
        <v>524.5</v>
      </c>
      <c r="F66" s="2" t="s">
        <v>8</v>
      </c>
      <c r="G66" s="2" t="s">
        <v>8</v>
      </c>
    </row>
    <row r="67" spans="1:7" ht="15" customHeight="1" x14ac:dyDescent="0.2">
      <c r="A67" s="37" t="s">
        <v>13</v>
      </c>
      <c r="B67" s="40">
        <f>E50</f>
        <v>259.32930906389328</v>
      </c>
      <c r="C67" s="28">
        <v>10813</v>
      </c>
      <c r="D67" s="28">
        <v>10283.4</v>
      </c>
      <c r="E67" s="29">
        <f t="shared" si="5"/>
        <v>529.60000000000036</v>
      </c>
      <c r="F67" s="2" t="s">
        <v>8</v>
      </c>
      <c r="G67" s="2" t="s">
        <v>8</v>
      </c>
    </row>
    <row r="68" spans="1:7" x14ac:dyDescent="0.2">
      <c r="G68" s="2" t="s">
        <v>8</v>
      </c>
    </row>
  </sheetData>
  <mergeCells count="3">
    <mergeCell ref="A1:F2"/>
    <mergeCell ref="A6:E6"/>
    <mergeCell ref="A7:E7"/>
  </mergeCells>
  <pageMargins left="0.45" right="0.45"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2017-18 Excess Commit MW</vt:lpstr>
      <vt:lpstr>Calculation of Excess Commit MW</vt:lpstr>
      <vt:lpstr>'2017-18 Excess Commit MW'!Print_Area</vt:lpstr>
      <vt:lpstr>'Calculation of Excess Commit MW'!Print_Area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Bhavaraju, Murty P.</cp:lastModifiedBy>
  <cp:lastPrinted>2017-03-21T21:46:46Z</cp:lastPrinted>
  <dcterms:created xsi:type="dcterms:W3CDTF">2007-03-21T19:37:11Z</dcterms:created>
  <dcterms:modified xsi:type="dcterms:W3CDTF">2017-03-30T18:01:27Z</dcterms:modified>
</cp:coreProperties>
</file>