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85" windowWidth="20175" windowHeight="6450"/>
  </bookViews>
  <sheets>
    <sheet name="Calculation" sheetId="1" r:id="rId1"/>
    <sheet name="Example" sheetId="3" r:id="rId2"/>
  </sheets>
  <definedNames>
    <definedName name="_AMO_UniqueIdentifier" hidden="1">"'a8165aba-5b89-4b99-b51c-631d2272627b'"</definedName>
  </definedNames>
  <calcPr calcId="145621"/>
</workbook>
</file>

<file path=xl/calcChain.xml><?xml version="1.0" encoding="utf-8"?>
<calcChain xmlns="http://schemas.openxmlformats.org/spreadsheetml/2006/main">
  <c r="D41" i="1" l="1"/>
  <c r="D42" i="1"/>
  <c r="E41" i="1" l="1"/>
  <c r="E28" i="3"/>
  <c r="F42" i="1" l="1"/>
  <c r="F41" i="1"/>
  <c r="D43" i="1"/>
  <c r="D44" i="1"/>
  <c r="E31" i="3"/>
  <c r="E30" i="3"/>
  <c r="E29" i="3"/>
  <c r="F29" i="3" s="1"/>
  <c r="G29" i="3" s="1"/>
  <c r="E42" i="1"/>
  <c r="D29" i="3"/>
  <c r="D30" i="3" l="1"/>
  <c r="D31" i="3"/>
  <c r="D28" i="3"/>
  <c r="F43" i="1"/>
  <c r="G43" i="1" s="1"/>
  <c r="E43" i="1"/>
  <c r="F31" i="3" l="1"/>
  <c r="G31" i="3" s="1"/>
  <c r="F30" i="3"/>
  <c r="G30" i="3" s="1"/>
  <c r="E44" i="1"/>
  <c r="F28" i="3"/>
  <c r="G28" i="3" s="1"/>
  <c r="G32" i="3" l="1"/>
  <c r="G41" i="1"/>
  <c r="G42" i="1" l="1"/>
  <c r="F44" i="1"/>
  <c r="G44" i="1" s="1"/>
  <c r="G45" i="1" l="1"/>
</calcChain>
</file>

<file path=xl/sharedStrings.xml><?xml version="1.0" encoding="utf-8"?>
<sst xmlns="http://schemas.openxmlformats.org/spreadsheetml/2006/main" count="99" uniqueCount="62">
  <si>
    <t>Summarized values are located on the Peak-Hour Period Availability Screen in the Performance section of eRPM</t>
  </si>
  <si>
    <t>MW Values</t>
  </si>
  <si>
    <t>Total Daily Penalty</t>
  </si>
  <si>
    <t>RTO</t>
  </si>
  <si>
    <t>Total Yearly Penalty</t>
  </si>
  <si>
    <t>Pro-Rata Share of Over Performance (MW)</t>
  </si>
  <si>
    <t>Total RPM Net Overperformance (MW)</t>
  </si>
  <si>
    <t>Total FRR Net Overperformance (MW)</t>
  </si>
  <si>
    <t>Total Daily FRR Charges ($/Day)</t>
  </si>
  <si>
    <t>Total Daily RPM Charges ($/Day)</t>
  </si>
  <si>
    <t>LDA</t>
  </si>
  <si>
    <t>Net Peak-Hour Period RPM Availability</t>
  </si>
  <si>
    <t>Net Peak-Hour Period FRR Availability</t>
  </si>
  <si>
    <t>Type</t>
  </si>
  <si>
    <t>The data below is a summary of the data elements necessary to calculate individual Peak-Hour Period Availability Charges and Credits</t>
  </si>
  <si>
    <t>Generation Charges/Credits</t>
  </si>
  <si>
    <t>-Credits are calculated by the following process:</t>
  </si>
  <si>
    <t>In eRPM the Company Specific Peak Hour Availability Data for each LDA is as follows:</t>
  </si>
  <si>
    <t>Total Invoice Amount</t>
  </si>
  <si>
    <t>-Multiply the pro-rata share by the Total Daily RPM Charges (Table 1) to determine the daily credit amount</t>
  </si>
  <si>
    <t>Table 2:  Peak-Hour Period Availability Charge Rates</t>
  </si>
  <si>
    <t>-Charges are calculated by multiplying the Net Pk-Hr Period Capacity Shortfall for RPM times the applicable Peak-Hour Period Availability Charge Rate</t>
  </si>
  <si>
    <t xml:space="preserve">-Determine your Pro-Rata Share of Over Performance MW by dividing your LDA Net Pk-Hr Period Capacity Shortfall for RPM by the 
Total LDA RPM Net Overperformance (Table 1).  </t>
  </si>
  <si>
    <t>-The daily credit amount is capped at the Net Peak Capacity Shortfall times the Daily Peak-Hour Period Availability Charge rate</t>
  </si>
  <si>
    <t>Resource Clearing Price (BRA)*</t>
  </si>
  <si>
    <t>Resource Clearing Price (3rd IA)*</t>
  </si>
  <si>
    <t>Daily Deficiency Rate**</t>
  </si>
  <si>
    <t>Resource Clearing Price (1st IA)*</t>
  </si>
  <si>
    <t>Resource Clearing Price (2nd IA)*</t>
  </si>
  <si>
    <t>Table 1:  Summary of Charges and Overperformance</t>
  </si>
  <si>
    <t>PSEG</t>
  </si>
  <si>
    <t>1)  Enter your summarized LDA Net Peak-Hour Period Availability numbers from eRPM into the corresponding blue cells below</t>
  </si>
  <si>
    <t>**Company specific Weighted Average Resource Clearing Prices (Daily Deficiency Rates) can be viewed in eRPM on the Peak-Hour Period Availability screen.</t>
  </si>
  <si>
    <t>2)  If your LDA Net Pk-Hr Period Capacity Shortfall value is positive, a charge will be assessed.  If the value is negative, you will receive a credit</t>
  </si>
  <si>
    <t>PS-NORTH</t>
  </si>
  <si>
    <t>Total Daily RPM Charges ($/Day)*</t>
  </si>
  <si>
    <t>Total RPM Net Overperformance (MW)**</t>
  </si>
  <si>
    <t>Total FRR Net Overperformance (MW)**</t>
  </si>
  <si>
    <t>*Total Daily Charges represent the total dollars collected for under performance.  
**Total Net Overperformance represents the pool of MWs that are eligible to receive a share of the resulting credit.  The total dollars collected was allocated to over performing generators on a pro-rata share, not to exceed the Net Peak Capacity Excess in the LDA times the Daily-Peak Hour Period Availability Charge rate.
***Total Allocation to Load represents the remaining balance of charges remaining after all over performance credits were allocated.</t>
  </si>
  <si>
    <t xml:space="preserve">*The Daily-Peak Hour Period Availability Charge rates for RPM equal the party's LDA Weighted Average RCP(WARCP) for the delivery year.  A party's WARCP is equal to [((Party's MW cleared + Make-whole MWs in LDA in BRA) * RCP in LDA in BRA) + ((Party's MW cleared + Make-whole MWs in LDA in 1st IA) * RCP in LDA in 1st IA)  + ((Party's MW cleared + Make-whole MWs in LDA in 2nd IA) * RCP in LDA in 2nd IA) + ((Party's MW cleared + Make-whole MWs in LDA in 3rd IA) * RCP in LDA in 3rd IA)]/(Party's Total MW cleared + Make-whole MWs in LDA).  Cleared MWs acquired or transferred through a Unit Specific Transaction for cleared capacity are accounted for in the calculation of the WARCP.    </t>
  </si>
  <si>
    <t>PJM Weighted Average Resource Clearing Price**</t>
  </si>
  <si>
    <t>**If a party's Weighted Average RCP in an LDA is $0/MW-day, the PJM Weighted Average RCP will be used.</t>
  </si>
  <si>
    <t>Daily Deficiency Rate</t>
  </si>
  <si>
    <t>Resource Clearing Price (BRA)</t>
  </si>
  <si>
    <t>Resource Clearing Price (1st IA)</t>
  </si>
  <si>
    <t>Resource Clearing Price (2nd IA)</t>
  </si>
  <si>
    <t>Resource Clearing Price (3rd IA)</t>
  </si>
  <si>
    <t>PJM Weighted Average Resource Clearing Price</t>
  </si>
  <si>
    <t>Net Pk-Hr Period Capacity Shortfall for RPM PSEG:  -10</t>
  </si>
  <si>
    <t>***This calculator is only valid for the 2017/2018 Delivery Year estimates and is not a suitable tool for other Delivery Years</t>
  </si>
  <si>
    <t>Make sure the 2017/2018 Planning Year is selected</t>
  </si>
  <si>
    <t>Net Pk-Hr Period Capacity Shortfall for FRR RTO:  -2</t>
  </si>
  <si>
    <t>Total Daily RPM Allocation to Load</t>
  </si>
  <si>
    <t>Total Daily FRR Allocation to Load</t>
  </si>
  <si>
    <t>Zero credit will be given to the FRR over performance in RTO since no charges were collected.</t>
  </si>
  <si>
    <t>Net Pk-Hr Period Capacity Shortfall for RPM PS-NORTH:  5</t>
  </si>
  <si>
    <t>A charge will be assessed for the under performance in PS-NORTH equal to the Shortfall MW (5) * Charge Rate (WARCP for PS-NORTH = $212.99)</t>
  </si>
  <si>
    <t>Net Pk-Hr Period Capacity Shortfall for RPM RTO:  15</t>
  </si>
  <si>
    <t>A charge will be assessed for the under performance in the RTO equal to the Shortfall MW (15) * Charge Rate (WARCP for RTO = $116.50)</t>
  </si>
  <si>
    <t>A credit will be given for the over performance in PSEG equal to their Pro-Rata Share of Over Performance (10/135.3) * PSEG's Total Daily RPM Charges (Table 1)</t>
  </si>
  <si>
    <t>Total Invoice Amount:</t>
  </si>
  <si>
    <t xml:space="preserve">RPM Peak Hour Period Availability Calculator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</si>
</sst>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_);[Red]\(&quot;$&quot;#,##0.0\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name val="MS Sans Serif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6">
    <xf numFmtId="0" fontId="0" fillId="0" borderId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5" fillId="0" borderId="0"/>
    <xf numFmtId="0" fontId="4" fillId="0" borderId="0"/>
    <xf numFmtId="0" fontId="16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7" borderId="5" applyNumberFormat="0" applyAlignment="0" applyProtection="0"/>
    <xf numFmtId="0" fontId="20" fillId="7" borderId="5" applyNumberFormat="0" applyAlignment="0" applyProtection="0"/>
    <xf numFmtId="0" fontId="21" fillId="8" borderId="8" applyNumberFormat="0" applyAlignment="0" applyProtection="0"/>
    <xf numFmtId="0" fontId="21" fillId="8" borderId="8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2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6" borderId="5" applyNumberFormat="0" applyAlignment="0" applyProtection="0"/>
    <xf numFmtId="0" fontId="27" fillId="6" borderId="5" applyNumberFormat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17" fillId="0" borderId="0"/>
    <xf numFmtId="0" fontId="5" fillId="0" borderId="0"/>
    <xf numFmtId="0" fontId="5" fillId="0" borderId="0"/>
    <xf numFmtId="0" fontId="3" fillId="0" borderId="0"/>
    <xf numFmtId="0" fontId="15" fillId="0" borderId="0"/>
    <xf numFmtId="0" fontId="15" fillId="9" borderId="9" applyNumberFormat="0" applyFont="0" applyAlignment="0" applyProtection="0"/>
    <xf numFmtId="0" fontId="15" fillId="9" borderId="9" applyNumberFormat="0" applyFont="0" applyAlignment="0" applyProtection="0"/>
    <xf numFmtId="0" fontId="15" fillId="9" borderId="9" applyNumberFormat="0" applyFont="0" applyAlignment="0" applyProtection="0"/>
    <xf numFmtId="0" fontId="30" fillId="7" borderId="6" applyNumberFormat="0" applyAlignment="0" applyProtection="0"/>
    <xf numFmtId="0" fontId="30" fillId="7" borderId="6" applyNumberFormat="0" applyAlignment="0" applyProtection="0"/>
    <xf numFmtId="0" fontId="5" fillId="0" borderId="0"/>
    <xf numFmtId="0" fontId="5" fillId="0" borderId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/>
    <xf numFmtId="0" fontId="15" fillId="0" borderId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6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0" xfId="0" applyFont="1" applyBorder="1"/>
    <xf numFmtId="0" fontId="8" fillId="0" borderId="1" xfId="0" applyFont="1" applyFill="1" applyBorder="1"/>
    <xf numFmtId="0" fontId="8" fillId="0" borderId="0" xfId="0" applyFont="1" applyFill="1" applyBorder="1"/>
    <xf numFmtId="0" fontId="8" fillId="0" borderId="1" xfId="0" applyFont="1" applyBorder="1" applyAlignment="1">
      <alignment wrapText="1"/>
    </xf>
    <xf numFmtId="0" fontId="6" fillId="0" borderId="1" xfId="0" applyFont="1" applyBorder="1"/>
    <xf numFmtId="8" fontId="8" fillId="0" borderId="0" xfId="0" applyNumberFormat="1" applyFont="1" applyBorder="1"/>
    <xf numFmtId="44" fontId="8" fillId="0" borderId="0" xfId="1" applyFont="1" applyBorder="1"/>
    <xf numFmtId="8" fontId="8" fillId="0" borderId="1" xfId="1" applyNumberFormat="1" applyFont="1" applyBorder="1" applyAlignment="1">
      <alignment horizontal="right"/>
    </xf>
    <xf numFmtId="8" fontId="8" fillId="0" borderId="1" xfId="1" applyNumberFormat="1" applyFont="1" applyBorder="1"/>
    <xf numFmtId="8" fontId="8" fillId="0" borderId="0" xfId="1" applyNumberFormat="1" applyFont="1" applyBorder="1"/>
    <xf numFmtId="0" fontId="8" fillId="2" borderId="1" xfId="0" applyNumberFormat="1" applyFont="1" applyFill="1" applyBorder="1"/>
    <xf numFmtId="8" fontId="8" fillId="0" borderId="0" xfId="1" applyNumberFormat="1" applyFont="1" applyBorder="1" applyAlignment="1">
      <alignment horizontal="right"/>
    </xf>
    <xf numFmtId="0" fontId="8" fillId="0" borderId="0" xfId="0" applyNumberFormat="1" applyFont="1" applyFill="1" applyBorder="1"/>
    <xf numFmtId="8" fontId="6" fillId="0" borderId="0" xfId="1" applyNumberFormat="1" applyFont="1" applyBorder="1" applyAlignment="1">
      <alignment horizontal="right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8" fillId="0" borderId="0" xfId="0" quotePrefix="1" applyFont="1" applyAlignment="1">
      <alignment horizontal="left" indent="4"/>
    </xf>
    <xf numFmtId="0" fontId="8" fillId="0" borderId="0" xfId="0" applyFont="1" applyAlignment="1">
      <alignment horizontal="left" indent="4"/>
    </xf>
    <xf numFmtId="0" fontId="8" fillId="0" borderId="0" xfId="0" quotePrefix="1" applyFont="1" applyFill="1" applyBorder="1" applyAlignment="1">
      <alignment horizontal="left"/>
    </xf>
    <xf numFmtId="0" fontId="8" fillId="0" borderId="0" xfId="0" quotePrefix="1" applyFont="1" applyAlignment="1">
      <alignment horizontal="left"/>
    </xf>
    <xf numFmtId="0" fontId="12" fillId="0" borderId="0" xfId="0" applyFont="1"/>
    <xf numFmtId="0" fontId="13" fillId="0" borderId="0" xfId="0" applyFont="1"/>
    <xf numFmtId="0" fontId="13" fillId="0" borderId="0" xfId="0" applyFont="1" applyBorder="1"/>
    <xf numFmtId="0" fontId="11" fillId="0" borderId="0" xfId="0" applyFont="1" applyAlignment="1">
      <alignment horizontal="left" wrapText="1"/>
    </xf>
    <xf numFmtId="0" fontId="15" fillId="0" borderId="1" xfId="3" applyBorder="1"/>
    <xf numFmtId="164" fontId="15" fillId="0" borderId="1" xfId="1" applyNumberFormat="1" applyFont="1" applyFill="1" applyBorder="1"/>
    <xf numFmtId="8" fontId="8" fillId="0" borderId="0" xfId="0" applyNumberFormat="1" applyFont="1"/>
    <xf numFmtId="165" fontId="8" fillId="0" borderId="0" xfId="0" applyNumberFormat="1" applyFont="1"/>
    <xf numFmtId="8" fontId="8" fillId="0" borderId="1" xfId="1" applyNumberFormat="1" applyFont="1" applyFill="1" applyBorder="1" applyAlignment="1">
      <alignment horizontal="right"/>
    </xf>
    <xf numFmtId="0" fontId="5" fillId="0" borderId="1" xfId="0" applyFont="1" applyBorder="1"/>
    <xf numFmtId="0" fontId="5" fillId="0" borderId="1" xfId="0" applyFont="1" applyFill="1" applyBorder="1"/>
    <xf numFmtId="8" fontId="8" fillId="0" borderId="12" xfId="1" applyNumberFormat="1" applyFont="1" applyBorder="1"/>
    <xf numFmtId="8" fontId="6" fillId="0" borderId="11" xfId="1" applyNumberFormat="1" applyFont="1" applyBorder="1" applyAlignment="1">
      <alignment horizontal="right"/>
    </xf>
    <xf numFmtId="0" fontId="5" fillId="0" borderId="0" xfId="0" applyFont="1" applyAlignment="1">
      <alignment horizontal="left" indent="4"/>
    </xf>
    <xf numFmtId="0" fontId="5" fillId="0" borderId="0" xfId="0" applyFont="1" applyFill="1" applyBorder="1"/>
    <xf numFmtId="0" fontId="15" fillId="0" borderId="0" xfId="3" applyBorder="1"/>
    <xf numFmtId="164" fontId="15" fillId="0" borderId="0" xfId="1" applyNumberFormat="1" applyFont="1" applyFill="1" applyBorder="1"/>
    <xf numFmtId="0" fontId="5" fillId="0" borderId="0" xfId="0" applyFont="1"/>
    <xf numFmtId="0" fontId="5" fillId="0" borderId="0" xfId="0" quotePrefix="1" applyFont="1" applyFill="1" applyBorder="1" applyAlignment="1">
      <alignment horizontal="left"/>
    </xf>
    <xf numFmtId="164" fontId="13" fillId="0" borderId="0" xfId="0" applyNumberFormat="1" applyFont="1"/>
    <xf numFmtId="0" fontId="5" fillId="2" borderId="1" xfId="0" applyNumberFormat="1" applyFont="1" applyFill="1" applyBorder="1"/>
    <xf numFmtId="164" fontId="8" fillId="0" borderId="0" xfId="0" applyNumberFormat="1" applyFont="1"/>
    <xf numFmtId="0" fontId="33" fillId="0" borderId="0" xfId="3" applyFont="1"/>
    <xf numFmtId="0" fontId="5" fillId="0" borderId="1" xfId="0" applyFont="1" applyBorder="1" applyAlignment="1">
      <alignment wrapText="1"/>
    </xf>
    <xf numFmtId="0" fontId="15" fillId="0" borderId="1" xfId="3" applyFill="1" applyBorder="1"/>
    <xf numFmtId="44" fontId="5" fillId="0" borderId="1" xfId="1" applyFont="1" applyFill="1" applyBorder="1" applyAlignment="1">
      <alignment wrapText="1"/>
    </xf>
    <xf numFmtId="164" fontId="15" fillId="0" borderId="1" xfId="1" applyNumberFormat="1" applyFont="1" applyFill="1" applyBorder="1"/>
    <xf numFmtId="164" fontId="0" fillId="0" borderId="1" xfId="1" applyNumberFormat="1" applyFont="1" applyBorder="1" applyAlignment="1">
      <alignment vertical="center" wrapText="1"/>
    </xf>
    <xf numFmtId="164" fontId="15" fillId="0" borderId="1" xfId="1" applyNumberFormat="1" applyFont="1" applyBorder="1"/>
    <xf numFmtId="0" fontId="11" fillId="0" borderId="0" xfId="0" applyFont="1" applyAlignment="1">
      <alignment horizontal="left" wrapText="1"/>
    </xf>
    <xf numFmtId="0" fontId="8" fillId="0" borderId="0" xfId="0" quotePrefix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left" wrapText="1"/>
    </xf>
  </cellXfs>
  <cellStyles count="106">
    <cellStyle name="20% - Accent1 2" xfId="7"/>
    <cellStyle name="20% - Accent1 3" xfId="6"/>
    <cellStyle name="20% - Accent2 2" xfId="9"/>
    <cellStyle name="20% - Accent2 3" xfId="8"/>
    <cellStyle name="20% - Accent3 2" xfId="11"/>
    <cellStyle name="20% - Accent3 3" xfId="10"/>
    <cellStyle name="20% - Accent4 2" xfId="13"/>
    <cellStyle name="20% - Accent4 3" xfId="12"/>
    <cellStyle name="20% - Accent5 2" xfId="15"/>
    <cellStyle name="20% - Accent5 3" xfId="14"/>
    <cellStyle name="20% - Accent6 2" xfId="17"/>
    <cellStyle name="20% - Accent6 3" xfId="16"/>
    <cellStyle name="40% - Accent1 2" xfId="19"/>
    <cellStyle name="40% - Accent1 3" xfId="18"/>
    <cellStyle name="40% - Accent2 2" xfId="21"/>
    <cellStyle name="40% - Accent2 3" xfId="20"/>
    <cellStyle name="40% - Accent3 2" xfId="23"/>
    <cellStyle name="40% - Accent3 3" xfId="22"/>
    <cellStyle name="40% - Accent4 2" xfId="25"/>
    <cellStyle name="40% - Accent4 3" xfId="24"/>
    <cellStyle name="40% - Accent5 2" xfId="27"/>
    <cellStyle name="40% - Accent5 3" xfId="26"/>
    <cellStyle name="40% - Accent6 2" xfId="29"/>
    <cellStyle name="40% - Accent6 3" xfId="28"/>
    <cellStyle name="60% - Accent1 2" xfId="31"/>
    <cellStyle name="60% - Accent1 3" xfId="30"/>
    <cellStyle name="60% - Accent2 2" xfId="33"/>
    <cellStyle name="60% - Accent2 3" xfId="32"/>
    <cellStyle name="60% - Accent3 2" xfId="35"/>
    <cellStyle name="60% - Accent3 3" xfId="34"/>
    <cellStyle name="60% - Accent4 2" xfId="37"/>
    <cellStyle name="60% - Accent4 3" xfId="36"/>
    <cellStyle name="60% - Accent5 2" xfId="39"/>
    <cellStyle name="60% - Accent5 3" xfId="38"/>
    <cellStyle name="60% - Accent6 2" xfId="41"/>
    <cellStyle name="60% - Accent6 3" xfId="40"/>
    <cellStyle name="Accent1 2" xfId="43"/>
    <cellStyle name="Accent1 3" xfId="42"/>
    <cellStyle name="Accent2 2" xfId="45"/>
    <cellStyle name="Accent2 3" xfId="44"/>
    <cellStyle name="Accent3 2" xfId="47"/>
    <cellStyle name="Accent3 3" xfId="46"/>
    <cellStyle name="Accent4 2" xfId="49"/>
    <cellStyle name="Accent4 3" xfId="48"/>
    <cellStyle name="Accent5 2" xfId="51"/>
    <cellStyle name="Accent5 3" xfId="50"/>
    <cellStyle name="Accent6 2" xfId="53"/>
    <cellStyle name="Accent6 3" xfId="52"/>
    <cellStyle name="Bad 2" xfId="55"/>
    <cellStyle name="Bad 3" xfId="54"/>
    <cellStyle name="Calculation 2" xfId="57"/>
    <cellStyle name="Calculation 3" xfId="56"/>
    <cellStyle name="Check Cell 2" xfId="59"/>
    <cellStyle name="Check Cell 3" xfId="58"/>
    <cellStyle name="Comma 2" xfId="61"/>
    <cellStyle name="Comma 3" xfId="62"/>
    <cellStyle name="Comma 4" xfId="60"/>
    <cellStyle name="Currency" xfId="1" builtinId="4"/>
    <cellStyle name="Currency 2" xfId="2"/>
    <cellStyle name="Currency 2 2" xfId="64"/>
    <cellStyle name="Currency 2 3" xfId="102"/>
    <cellStyle name="Currency 3" xfId="65"/>
    <cellStyle name="Currency 4" xfId="63"/>
    <cellStyle name="Explanatory Text 2" xfId="67"/>
    <cellStyle name="Explanatory Text 3" xfId="66"/>
    <cellStyle name="Good 2" xfId="69"/>
    <cellStyle name="Good 3" xfId="68"/>
    <cellStyle name="Heading 1 2" xfId="71"/>
    <cellStyle name="Heading 1 3" xfId="70"/>
    <cellStyle name="Heading 2 2" xfId="73"/>
    <cellStyle name="Heading 2 3" xfId="72"/>
    <cellStyle name="Heading 3 2" xfId="75"/>
    <cellStyle name="Heading 3 3" xfId="74"/>
    <cellStyle name="Heading 4 2" xfId="77"/>
    <cellStyle name="Heading 4 3" xfId="76"/>
    <cellStyle name="Input 2" xfId="79"/>
    <cellStyle name="Input 3" xfId="78"/>
    <cellStyle name="Linked Cell 2" xfId="81"/>
    <cellStyle name="Linked Cell 3" xfId="80"/>
    <cellStyle name="Neutral 2" xfId="83"/>
    <cellStyle name="Neutral 3" xfId="82"/>
    <cellStyle name="Normal" xfId="0" builtinId="0"/>
    <cellStyle name="Normal 2" xfId="3"/>
    <cellStyle name="Normal 3" xfId="4"/>
    <cellStyle name="Normal 3 2" xfId="84"/>
    <cellStyle name="Normal 3 3" xfId="103"/>
    <cellStyle name="Normal 4" xfId="85"/>
    <cellStyle name="Normal 5" xfId="86"/>
    <cellStyle name="Normal 6" xfId="87"/>
    <cellStyle name="Normal 6 2" xfId="100"/>
    <cellStyle name="Normal 6 2 2" xfId="105"/>
    <cellStyle name="Normal 6 3" xfId="104"/>
    <cellStyle name="Normal 7" xfId="88"/>
    <cellStyle name="Normal 8" xfId="101"/>
    <cellStyle name="Note 2" xfId="90"/>
    <cellStyle name="Note 3" xfId="91"/>
    <cellStyle name="Note 4" xfId="89"/>
    <cellStyle name="Output 2" xfId="93"/>
    <cellStyle name="Output 3" xfId="92"/>
    <cellStyle name="Percent 2" xfId="94"/>
    <cellStyle name="Percent 3" xfId="95"/>
    <cellStyle name="Title" xfId="5" builtinId="15" customBuiltin="1"/>
    <cellStyle name="Total 2" xfId="97"/>
    <cellStyle name="Total 3" xfId="96"/>
    <cellStyle name="Warning Text 2" xfId="99"/>
    <cellStyle name="Warning Text 3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9"/>
  <sheetViews>
    <sheetView tabSelected="1" zoomScaleNormal="100" workbookViewId="0"/>
  </sheetViews>
  <sheetFormatPr defaultColWidth="9.140625" defaultRowHeight="12.75" x14ac:dyDescent="0.2"/>
  <cols>
    <col min="1" max="1" width="13.42578125" style="2" customWidth="1"/>
    <col min="2" max="2" width="33.5703125" style="2" customWidth="1"/>
    <col min="3" max="3" width="19" style="2" bestFit="1" customWidth="1"/>
    <col min="4" max="4" width="16" style="2" customWidth="1"/>
    <col min="5" max="5" width="18" style="2" bestFit="1" customWidth="1"/>
    <col min="6" max="6" width="20" style="2" customWidth="1"/>
    <col min="7" max="7" width="15.5703125" style="2" bestFit="1" customWidth="1"/>
    <col min="8" max="9" width="9.140625" style="2"/>
    <col min="10" max="10" width="21.42578125" style="2" bestFit="1" customWidth="1"/>
    <col min="11" max="16384" width="9.140625" style="2"/>
  </cols>
  <sheetData>
    <row r="1" spans="1:15" ht="20.25" x14ac:dyDescent="0.3">
      <c r="A1" s="19" t="s">
        <v>61</v>
      </c>
    </row>
    <row r="2" spans="1:15" ht="15.75" x14ac:dyDescent="0.25">
      <c r="A2" s="53" t="s">
        <v>49</v>
      </c>
      <c r="B2" s="53"/>
      <c r="C2" s="53"/>
      <c r="D2" s="53"/>
      <c r="E2" s="53"/>
      <c r="F2" s="53"/>
      <c r="G2" s="53"/>
    </row>
    <row r="3" spans="1:15" ht="13.5" customHeight="1" x14ac:dyDescent="0.25">
      <c r="A3" s="53"/>
      <c r="B3" s="53"/>
      <c r="C3" s="53"/>
      <c r="D3" s="53"/>
      <c r="E3" s="53"/>
      <c r="F3" s="53"/>
      <c r="G3" s="53"/>
      <c r="H3" s="53"/>
    </row>
    <row r="4" spans="1:15" ht="13.5" customHeight="1" x14ac:dyDescent="0.25">
      <c r="A4" s="27"/>
      <c r="B4" s="27"/>
      <c r="C4" s="27"/>
      <c r="D4" s="27"/>
      <c r="E4" s="27"/>
      <c r="F4" s="27"/>
      <c r="G4" s="27"/>
      <c r="H4" s="27"/>
    </row>
    <row r="5" spans="1:15" s="25" customFormat="1" ht="15.75" x14ac:dyDescent="0.25">
      <c r="A5" s="24" t="s">
        <v>29</v>
      </c>
      <c r="I5" s="26"/>
      <c r="J5" s="26"/>
      <c r="K5" s="26"/>
    </row>
    <row r="6" spans="1:15" x14ac:dyDescent="0.2">
      <c r="A6" s="2" t="s">
        <v>14</v>
      </c>
      <c r="I6" s="4"/>
      <c r="J6" s="4"/>
      <c r="K6" s="4"/>
    </row>
    <row r="7" spans="1:15" x14ac:dyDescent="0.2">
      <c r="A7" s="1"/>
      <c r="I7" s="4"/>
      <c r="J7" s="4"/>
      <c r="K7" s="4"/>
    </row>
    <row r="8" spans="1:15" ht="38.25" x14ac:dyDescent="0.2">
      <c r="A8" s="8"/>
      <c r="B8" s="47" t="s">
        <v>35</v>
      </c>
      <c r="C8" s="47" t="s">
        <v>36</v>
      </c>
      <c r="D8" s="7" t="s">
        <v>8</v>
      </c>
      <c r="E8" s="47" t="s">
        <v>37</v>
      </c>
      <c r="F8" s="49" t="s">
        <v>52</v>
      </c>
      <c r="G8" s="49" t="s">
        <v>53</v>
      </c>
      <c r="I8"/>
      <c r="J8"/>
      <c r="K8"/>
      <c r="L8"/>
      <c r="M8"/>
      <c r="N8"/>
      <c r="O8"/>
    </row>
    <row r="9" spans="1:15" x14ac:dyDescent="0.2">
      <c r="A9" s="28" t="s">
        <v>3</v>
      </c>
      <c r="B9" s="50">
        <v>27664.12</v>
      </c>
      <c r="C9" s="28">
        <v>1562.8999999999994</v>
      </c>
      <c r="D9" s="29">
        <v>0</v>
      </c>
      <c r="E9" s="28">
        <v>368.8</v>
      </c>
      <c r="F9" s="50">
        <v>0</v>
      </c>
      <c r="G9" s="50">
        <v>0</v>
      </c>
      <c r="I9"/>
      <c r="J9"/>
      <c r="K9"/>
      <c r="L9"/>
      <c r="M9"/>
      <c r="N9"/>
      <c r="O9"/>
    </row>
    <row r="10" spans="1:15" x14ac:dyDescent="0.2">
      <c r="A10" s="28" t="s">
        <v>30</v>
      </c>
      <c r="B10" s="50">
        <v>33.08</v>
      </c>
      <c r="C10" s="28">
        <v>135.30000000000001</v>
      </c>
      <c r="D10" s="29">
        <v>0</v>
      </c>
      <c r="E10" s="28">
        <v>0</v>
      </c>
      <c r="F10" s="50">
        <v>0</v>
      </c>
      <c r="G10" s="50">
        <v>0</v>
      </c>
      <c r="I10"/>
      <c r="J10"/>
      <c r="K10"/>
      <c r="L10"/>
      <c r="M10"/>
      <c r="N10"/>
      <c r="O10"/>
    </row>
    <row r="11" spans="1:15" x14ac:dyDescent="0.2">
      <c r="A11" s="48" t="s">
        <v>34</v>
      </c>
      <c r="B11" s="50">
        <v>5439.5</v>
      </c>
      <c r="C11" s="28">
        <v>77.800000000000011</v>
      </c>
      <c r="D11" s="29">
        <v>0</v>
      </c>
      <c r="E11" s="28">
        <v>0</v>
      </c>
      <c r="F11" s="50">
        <v>0</v>
      </c>
      <c r="G11" s="50">
        <v>0</v>
      </c>
      <c r="I11"/>
      <c r="J11"/>
      <c r="K11"/>
      <c r="L11"/>
      <c r="M11"/>
      <c r="N11"/>
      <c r="O11"/>
    </row>
    <row r="12" spans="1:15" ht="2.25" customHeight="1" x14ac:dyDescent="0.2">
      <c r="A12" s="4"/>
      <c r="B12" s="13"/>
      <c r="C12" s="4"/>
      <c r="D12" s="13"/>
      <c r="E12" s="6"/>
      <c r="F12" s="10"/>
      <c r="G12" s="10"/>
      <c r="I12"/>
      <c r="J12"/>
      <c r="K12"/>
      <c r="L12"/>
      <c r="M12"/>
      <c r="N12"/>
      <c r="O12"/>
    </row>
    <row r="13" spans="1:15" ht="14.25" customHeight="1" x14ac:dyDescent="0.2">
      <c r="A13" s="55" t="s">
        <v>38</v>
      </c>
      <c r="B13" s="54"/>
      <c r="C13" s="54"/>
      <c r="D13" s="54"/>
      <c r="E13" s="54"/>
      <c r="F13" s="54"/>
      <c r="G13" s="54"/>
      <c r="I13"/>
      <c r="J13"/>
      <c r="K13"/>
      <c r="L13"/>
      <c r="M13"/>
      <c r="N13"/>
      <c r="O13"/>
    </row>
    <row r="14" spans="1:15" x14ac:dyDescent="0.2">
      <c r="A14" s="54"/>
      <c r="B14" s="54"/>
      <c r="C14" s="54"/>
      <c r="D14" s="54"/>
      <c r="E14" s="54"/>
      <c r="F14" s="54"/>
      <c r="G14" s="54"/>
      <c r="I14" s="4"/>
      <c r="J14"/>
      <c r="K14"/>
      <c r="L14"/>
      <c r="M14"/>
      <c r="N14"/>
      <c r="O14"/>
    </row>
    <row r="15" spans="1:15" ht="12" customHeight="1" x14ac:dyDescent="0.2">
      <c r="A15" s="54"/>
      <c r="B15" s="54"/>
      <c r="C15" s="54"/>
      <c r="D15" s="54"/>
      <c r="E15" s="54"/>
      <c r="F15" s="54"/>
      <c r="G15" s="54"/>
      <c r="I15" s="4"/>
      <c r="J15" s="4"/>
      <c r="K15" s="4"/>
    </row>
    <row r="16" spans="1:15" x14ac:dyDescent="0.2">
      <c r="A16" s="54"/>
      <c r="B16" s="54"/>
      <c r="C16" s="54"/>
      <c r="D16" s="54"/>
      <c r="E16" s="54"/>
      <c r="F16" s="54"/>
      <c r="G16" s="54"/>
      <c r="I16" s="4"/>
      <c r="J16" s="4"/>
      <c r="K16" s="4"/>
    </row>
    <row r="17" spans="1:12" s="25" customFormat="1" ht="15" x14ac:dyDescent="0.2">
      <c r="A17" s="4"/>
      <c r="B17" s="9"/>
      <c r="C17" s="4"/>
      <c r="D17" s="10"/>
      <c r="E17" s="6"/>
      <c r="F17" s="2"/>
      <c r="G17" s="2"/>
      <c r="I17" s="26"/>
      <c r="J17" s="26"/>
      <c r="K17" s="26"/>
    </row>
    <row r="18" spans="1:12" ht="15.75" x14ac:dyDescent="0.25">
      <c r="A18" s="24" t="s">
        <v>20</v>
      </c>
      <c r="B18" s="25"/>
      <c r="C18" s="25"/>
      <c r="D18" s="25"/>
      <c r="E18" s="25"/>
      <c r="F18" s="25"/>
      <c r="G18" s="25"/>
      <c r="J18" s="4"/>
      <c r="K18" s="4"/>
      <c r="L18" s="4"/>
    </row>
    <row r="19" spans="1:12" ht="38.25" x14ac:dyDescent="0.2">
      <c r="A19" s="3"/>
      <c r="B19" s="7" t="s">
        <v>24</v>
      </c>
      <c r="C19" s="7" t="s">
        <v>27</v>
      </c>
      <c r="D19" s="7" t="s">
        <v>28</v>
      </c>
      <c r="E19" s="7" t="s">
        <v>25</v>
      </c>
      <c r="F19" s="47" t="s">
        <v>40</v>
      </c>
      <c r="I19"/>
      <c r="J19"/>
      <c r="K19" s="4"/>
    </row>
    <row r="20" spans="1:12" x14ac:dyDescent="0.2">
      <c r="A20" s="28" t="s">
        <v>3</v>
      </c>
      <c r="B20" s="51">
        <v>120</v>
      </c>
      <c r="C20" s="51">
        <v>84</v>
      </c>
      <c r="D20" s="51">
        <v>26.5</v>
      </c>
      <c r="E20" s="51">
        <v>36.49</v>
      </c>
      <c r="F20" s="52">
        <v>116.5</v>
      </c>
      <c r="H20" s="46"/>
      <c r="I20"/>
      <c r="J20"/>
    </row>
    <row r="21" spans="1:12" x14ac:dyDescent="0.2">
      <c r="A21" s="28" t="s">
        <v>30</v>
      </c>
      <c r="B21" s="51">
        <v>215</v>
      </c>
      <c r="C21" s="51">
        <v>143.08000000000001</v>
      </c>
      <c r="D21" s="51">
        <v>120.43</v>
      </c>
      <c r="E21" s="51">
        <v>115.76</v>
      </c>
      <c r="F21" s="52">
        <v>206.97</v>
      </c>
      <c r="H21" s="46"/>
      <c r="I21"/>
      <c r="J21"/>
      <c r="K21" s="4"/>
    </row>
    <row r="22" spans="1:12" x14ac:dyDescent="0.2">
      <c r="A22" s="28" t="s">
        <v>34</v>
      </c>
      <c r="B22" s="51">
        <v>215</v>
      </c>
      <c r="C22" s="51">
        <v>143.08000000000001</v>
      </c>
      <c r="D22" s="51">
        <v>179</v>
      </c>
      <c r="E22" s="51">
        <v>115.76</v>
      </c>
      <c r="F22" s="52">
        <v>212.99</v>
      </c>
      <c r="H22" s="46"/>
      <c r="I22"/>
      <c r="J22"/>
    </row>
    <row r="23" spans="1:12" ht="0.75" customHeight="1" x14ac:dyDescent="0.2">
      <c r="A23" s="1"/>
      <c r="I23" s="4"/>
      <c r="J23" s="4"/>
    </row>
    <row r="24" spans="1:12" ht="63" customHeight="1" x14ac:dyDescent="0.2">
      <c r="A24" s="56" t="s">
        <v>39</v>
      </c>
      <c r="B24" s="57"/>
      <c r="C24" s="57"/>
      <c r="D24" s="57"/>
      <c r="E24" s="57"/>
      <c r="F24" s="57"/>
      <c r="G24" s="57"/>
      <c r="I24" s="4"/>
      <c r="J24" s="4"/>
    </row>
    <row r="25" spans="1:12" hidden="1" x14ac:dyDescent="0.2">
      <c r="A25" s="57"/>
      <c r="B25" s="57"/>
      <c r="C25" s="57"/>
      <c r="D25" s="57"/>
      <c r="E25" s="57"/>
      <c r="F25" s="57"/>
      <c r="G25" s="57"/>
      <c r="I25" s="4"/>
      <c r="J25" s="4"/>
    </row>
    <row r="26" spans="1:12" ht="0.75" customHeight="1" x14ac:dyDescent="0.2">
      <c r="A26" s="58" t="s">
        <v>41</v>
      </c>
      <c r="B26" s="59"/>
      <c r="C26" s="59"/>
      <c r="D26" s="59"/>
      <c r="E26" s="59"/>
      <c r="F26" s="59"/>
      <c r="G26" s="59"/>
      <c r="I26" s="4"/>
      <c r="J26" s="4"/>
    </row>
    <row r="27" spans="1:12" s="25" customFormat="1" ht="14.25" customHeight="1" x14ac:dyDescent="0.2">
      <c r="A27" s="59"/>
      <c r="B27" s="59"/>
      <c r="C27" s="59"/>
      <c r="D27" s="59"/>
      <c r="E27" s="59"/>
      <c r="F27" s="59"/>
      <c r="G27" s="59"/>
      <c r="H27" s="2"/>
      <c r="I27" s="4"/>
      <c r="J27" s="4"/>
    </row>
    <row r="28" spans="1:12" ht="15" x14ac:dyDescent="0.2">
      <c r="A28" s="1"/>
      <c r="H28" s="25"/>
      <c r="I28" s="26"/>
      <c r="J28" s="26"/>
    </row>
    <row r="29" spans="1:12" ht="15.75" x14ac:dyDescent="0.25">
      <c r="A29" s="24" t="s">
        <v>15</v>
      </c>
      <c r="B29" s="25"/>
      <c r="C29" s="25"/>
      <c r="D29" s="25"/>
      <c r="E29" s="25"/>
      <c r="F29" s="25"/>
      <c r="G29" s="25"/>
      <c r="I29" s="4"/>
      <c r="J29" s="4"/>
    </row>
    <row r="30" spans="1:12" x14ac:dyDescent="0.2">
      <c r="A30" s="41" t="s">
        <v>31</v>
      </c>
      <c r="I30" s="4"/>
      <c r="J30" s="4"/>
    </row>
    <row r="31" spans="1:12" x14ac:dyDescent="0.2">
      <c r="A31" s="21" t="s">
        <v>0</v>
      </c>
      <c r="I31" s="4"/>
      <c r="J31" s="4"/>
    </row>
    <row r="32" spans="1:12" x14ac:dyDescent="0.2">
      <c r="A32" s="37" t="s">
        <v>50</v>
      </c>
      <c r="I32" s="4"/>
      <c r="J32" s="4"/>
    </row>
    <row r="33" spans="1:12" x14ac:dyDescent="0.2">
      <c r="A33" s="38" t="s">
        <v>33</v>
      </c>
      <c r="I33" s="4"/>
      <c r="J33" s="4"/>
    </row>
    <row r="34" spans="1:12" x14ac:dyDescent="0.2">
      <c r="A34" s="20" t="s">
        <v>21</v>
      </c>
      <c r="I34" s="4"/>
      <c r="J34" s="4"/>
    </row>
    <row r="35" spans="1:12" x14ac:dyDescent="0.2">
      <c r="A35" s="20" t="s">
        <v>16</v>
      </c>
      <c r="I35" s="4"/>
      <c r="J35" s="4"/>
    </row>
    <row r="36" spans="1:12" x14ac:dyDescent="0.2">
      <c r="B36" s="54" t="s">
        <v>22</v>
      </c>
      <c r="C36" s="54"/>
      <c r="D36" s="54"/>
      <c r="E36" s="54"/>
      <c r="F36" s="54"/>
      <c r="G36" s="54"/>
      <c r="I36" s="4"/>
      <c r="J36" s="4"/>
    </row>
    <row r="37" spans="1:12" x14ac:dyDescent="0.2">
      <c r="B37" s="22" t="s">
        <v>19</v>
      </c>
      <c r="I37" s="4"/>
      <c r="J37" s="4"/>
    </row>
    <row r="38" spans="1:12" x14ac:dyDescent="0.2">
      <c r="B38" s="23" t="s">
        <v>23</v>
      </c>
    </row>
    <row r="40" spans="1:12" ht="38.25" x14ac:dyDescent="0.2">
      <c r="A40" s="5" t="s">
        <v>10</v>
      </c>
      <c r="B40" s="3" t="s">
        <v>13</v>
      </c>
      <c r="C40" s="7" t="s">
        <v>1</v>
      </c>
      <c r="D40" s="7" t="s">
        <v>26</v>
      </c>
      <c r="E40" s="7" t="s">
        <v>5</v>
      </c>
      <c r="F40" s="7" t="s">
        <v>2</v>
      </c>
      <c r="G40" s="7" t="s">
        <v>4</v>
      </c>
      <c r="K40" s="31"/>
      <c r="L40" s="30"/>
    </row>
    <row r="41" spans="1:12" x14ac:dyDescent="0.2">
      <c r="A41" s="5" t="s">
        <v>3</v>
      </c>
      <c r="B41" s="3" t="s">
        <v>11</v>
      </c>
      <c r="C41" s="14">
        <v>0</v>
      </c>
      <c r="D41" s="11">
        <f>F20</f>
        <v>116.5</v>
      </c>
      <c r="E41" s="3">
        <f>IF(C41&lt;0, (C41/(VLOOKUP(A41, $A$9:$E$11, 3, FALSE))), 0)</f>
        <v>0</v>
      </c>
      <c r="F41" s="11">
        <f>ROUND((IF(C41&lt;0, IF(E41*VLOOKUP(A41, $A$9:$E$11,2, FALSE)&lt;C41*D41, C41*D41, E41*VLOOKUP(A41, $A$9:$E$11, 2, FALSE)), C41*D41)),2)</f>
        <v>0</v>
      </c>
      <c r="G41" s="12">
        <f>F41*365</f>
        <v>0</v>
      </c>
    </row>
    <row r="42" spans="1:12" x14ac:dyDescent="0.2">
      <c r="A42" s="34" t="s">
        <v>3</v>
      </c>
      <c r="B42" s="3" t="s">
        <v>12</v>
      </c>
      <c r="C42" s="44">
        <v>0</v>
      </c>
      <c r="D42" s="11">
        <f>F20</f>
        <v>116.5</v>
      </c>
      <c r="E42" s="3">
        <f>IF(C42&lt;0, (C42/(VLOOKUP(A42, $A$9:$E$11, 5, FALSE))), 0)</f>
        <v>0</v>
      </c>
      <c r="F42" s="11">
        <f>ROUND((IF(C42&lt;0, IF(E42*VLOOKUP(A42,$A$9:$E$11,4, FALSE)&lt;C42*D42, C42*D42, E42*VLOOKUP(A42, $A$9:$E$11,4, FALSE)), C42*D42)),2)</f>
        <v>0</v>
      </c>
      <c r="G42" s="12">
        <f t="shared" ref="G42:G44" si="0">F42*365</f>
        <v>0</v>
      </c>
    </row>
    <row r="43" spans="1:12" x14ac:dyDescent="0.2">
      <c r="A43" s="34" t="s">
        <v>30</v>
      </c>
      <c r="B43" s="3" t="s">
        <v>11</v>
      </c>
      <c r="C43" s="14">
        <v>0</v>
      </c>
      <c r="D43" s="11">
        <f>F21</f>
        <v>206.97</v>
      </c>
      <c r="E43" s="3">
        <f>IF(C43&lt;0, (C43/(VLOOKUP(A43, $A$9:$E$11, 3, FALSE))), 0)</f>
        <v>0</v>
      </c>
      <c r="F43" s="11">
        <f>ROUND((IF(C43&lt;0, IF(E43*VLOOKUP(A43, $A$9:$E$11, 2, FALSE)&lt;C43*D43, C43*D43, E43*VLOOKUP(A43, $A$9:$E$11, 2, FALSE)), C43*D43)),2)</f>
        <v>0</v>
      </c>
      <c r="G43" s="12">
        <f t="shared" si="0"/>
        <v>0</v>
      </c>
    </row>
    <row r="44" spans="1:12" ht="13.5" thickBot="1" x14ac:dyDescent="0.25">
      <c r="A44" s="34" t="s">
        <v>34</v>
      </c>
      <c r="B44" s="3" t="s">
        <v>11</v>
      </c>
      <c r="C44" s="14">
        <v>0</v>
      </c>
      <c r="D44" s="11">
        <f>F22</f>
        <v>212.99</v>
      </c>
      <c r="E44" s="3">
        <f>IF(C44&lt;0, (C44/(VLOOKUP(A44, $A$9:$E$11, 3, FALSE))), 0)</f>
        <v>0</v>
      </c>
      <c r="F44" s="11">
        <f>ROUND((IF(C44&lt;0, IF(E44*VLOOKUP(A44, $A$9:$E$11, 2, FALSE)&lt;C44*D44, C44*D44, E44*VLOOKUP(A44, $A$9:$E$11, 2, FALSE)), C44*D44)),2)</f>
        <v>0</v>
      </c>
      <c r="G44" s="12">
        <f t="shared" si="0"/>
        <v>0</v>
      </c>
    </row>
    <row r="45" spans="1:12" ht="13.5" thickBot="1" x14ac:dyDescent="0.25">
      <c r="A45" s="6"/>
      <c r="B45" s="4"/>
      <c r="C45" s="16"/>
      <c r="D45" s="15"/>
      <c r="E45" s="4"/>
      <c r="F45" s="36" t="s">
        <v>18</v>
      </c>
      <c r="G45" s="35">
        <f>SUM(G41:G44)</f>
        <v>0</v>
      </c>
    </row>
    <row r="47" spans="1:12" x14ac:dyDescent="0.2">
      <c r="A47" s="38" t="s">
        <v>32</v>
      </c>
    </row>
    <row r="48" spans="1:12" s="25" customFormat="1" ht="15" x14ac:dyDescent="0.2">
      <c r="A48" s="6"/>
      <c r="B48" s="2"/>
      <c r="C48" s="2"/>
      <c r="D48" s="2"/>
      <c r="E48" s="2"/>
      <c r="F48" s="2"/>
      <c r="G48" s="2"/>
      <c r="H48" s="2"/>
      <c r="I48" s="2"/>
      <c r="J48" s="2"/>
    </row>
    <row r="49" spans="1:10" ht="15.75" x14ac:dyDescent="0.25">
      <c r="A49" s="24"/>
      <c r="B49" s="25"/>
      <c r="C49" s="25"/>
      <c r="D49" s="25"/>
      <c r="E49" s="25"/>
      <c r="F49" s="25"/>
      <c r="G49" s="25"/>
      <c r="H49" s="25"/>
      <c r="I49" s="25"/>
      <c r="J49" s="25"/>
    </row>
  </sheetData>
  <mergeCells count="6">
    <mergeCell ref="A2:G2"/>
    <mergeCell ref="B36:G36"/>
    <mergeCell ref="A13:G16"/>
    <mergeCell ref="A24:G25"/>
    <mergeCell ref="A26:G27"/>
    <mergeCell ref="A3:H3"/>
  </mergeCells>
  <phoneticPr fontId="7" type="noConversion"/>
  <pageMargins left="0.75" right="0.75" top="1" bottom="1" header="0.5" footer="0.5"/>
  <pageSetup scale="52" orientation="landscape" r:id="rId1"/>
  <headerFooter alignWithMargins="0"/>
  <ignoredErrors>
    <ignoredError sqref="E44:F44 E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47"/>
  <sheetViews>
    <sheetView zoomScaleNormal="100" workbookViewId="0"/>
  </sheetViews>
  <sheetFormatPr defaultColWidth="9.140625" defaultRowHeight="12.75" x14ac:dyDescent="0.2"/>
  <cols>
    <col min="1" max="1" width="13.42578125" style="2" customWidth="1"/>
    <col min="2" max="2" width="33.5703125" style="2" customWidth="1"/>
    <col min="3" max="3" width="19.5703125" style="2" customWidth="1"/>
    <col min="4" max="4" width="16" style="2" customWidth="1"/>
    <col min="5" max="5" width="18" style="2" bestFit="1" customWidth="1"/>
    <col min="6" max="6" width="20.5703125" style="2" customWidth="1"/>
    <col min="7" max="7" width="16.28515625" style="2" customWidth="1"/>
    <col min="8" max="9" width="9.140625" style="2"/>
    <col min="10" max="10" width="21.42578125" style="2" bestFit="1" customWidth="1"/>
    <col min="11" max="16384" width="9.140625" style="2"/>
  </cols>
  <sheetData>
    <row r="1" spans="1:12" ht="20.25" x14ac:dyDescent="0.3">
      <c r="A1" s="19" t="s">
        <v>61</v>
      </c>
    </row>
    <row r="2" spans="1:12" ht="15.75" x14ac:dyDescent="0.25">
      <c r="A2" s="53" t="s">
        <v>49</v>
      </c>
      <c r="B2" s="53"/>
      <c r="C2" s="53"/>
      <c r="D2" s="53"/>
      <c r="E2" s="53"/>
      <c r="F2" s="53"/>
      <c r="G2" s="53"/>
    </row>
    <row r="3" spans="1:12" ht="15.75" x14ac:dyDescent="0.25">
      <c r="A3" s="53"/>
      <c r="B3" s="53"/>
      <c r="C3" s="53"/>
      <c r="D3" s="53"/>
      <c r="E3" s="53"/>
      <c r="F3" s="53"/>
      <c r="G3" s="53"/>
      <c r="H3" s="53"/>
    </row>
    <row r="4" spans="1:12" ht="13.5" customHeight="1" x14ac:dyDescent="0.25">
      <c r="A4" s="18"/>
      <c r="B4" s="18"/>
      <c r="C4" s="18"/>
      <c r="D4" s="18"/>
      <c r="E4" s="18"/>
      <c r="F4" s="18"/>
      <c r="G4" s="18"/>
    </row>
    <row r="5" spans="1:12" s="25" customFormat="1" ht="15.75" x14ac:dyDescent="0.25">
      <c r="A5" s="24" t="s">
        <v>29</v>
      </c>
      <c r="I5" s="26"/>
      <c r="J5" s="26"/>
      <c r="K5" s="26"/>
    </row>
    <row r="6" spans="1:12" x14ac:dyDescent="0.2">
      <c r="A6" s="1"/>
      <c r="I6" s="4"/>
      <c r="J6" s="4"/>
      <c r="K6" s="4"/>
    </row>
    <row r="7" spans="1:12" ht="38.25" x14ac:dyDescent="0.2">
      <c r="A7" s="8"/>
      <c r="B7" s="7" t="s">
        <v>9</v>
      </c>
      <c r="C7" s="7" t="s">
        <v>6</v>
      </c>
      <c r="D7" s="7" t="s">
        <v>8</v>
      </c>
      <c r="E7" s="7" t="s">
        <v>7</v>
      </c>
      <c r="F7" s="49" t="s">
        <v>52</v>
      </c>
      <c r="G7" s="49" t="s">
        <v>53</v>
      </c>
      <c r="I7" s="4"/>
      <c r="J7" s="4"/>
      <c r="K7" s="4"/>
    </row>
    <row r="8" spans="1:12" x14ac:dyDescent="0.2">
      <c r="A8" s="28" t="s">
        <v>3</v>
      </c>
      <c r="B8" s="50">
        <v>27664.12</v>
      </c>
      <c r="C8" s="28">
        <v>1562.8999999999994</v>
      </c>
      <c r="D8" s="50">
        <v>0</v>
      </c>
      <c r="E8" s="28">
        <v>368.8</v>
      </c>
      <c r="F8" s="50">
        <v>0</v>
      </c>
      <c r="G8" s="50">
        <v>0</v>
      </c>
      <c r="I8" s="4"/>
      <c r="J8" s="4"/>
      <c r="K8" s="4"/>
    </row>
    <row r="9" spans="1:12" x14ac:dyDescent="0.2">
      <c r="A9" s="28" t="s">
        <v>30</v>
      </c>
      <c r="B9" s="50">
        <v>33.08</v>
      </c>
      <c r="C9" s="28">
        <v>135.30000000000001</v>
      </c>
      <c r="D9" s="50">
        <v>0</v>
      </c>
      <c r="E9" s="28">
        <v>0</v>
      </c>
      <c r="F9" s="50">
        <v>0</v>
      </c>
      <c r="G9" s="50">
        <v>0</v>
      </c>
      <c r="I9" s="4"/>
      <c r="J9" s="4"/>
      <c r="K9" s="4"/>
    </row>
    <row r="10" spans="1:12" x14ac:dyDescent="0.2">
      <c r="A10" s="48" t="s">
        <v>34</v>
      </c>
      <c r="B10" s="50">
        <v>5439.5</v>
      </c>
      <c r="C10" s="28">
        <v>77.800000000000011</v>
      </c>
      <c r="D10" s="50">
        <v>0</v>
      </c>
      <c r="E10" s="28">
        <v>0</v>
      </c>
      <c r="F10" s="50">
        <v>0</v>
      </c>
      <c r="G10" s="50">
        <v>0</v>
      </c>
      <c r="I10" s="4"/>
      <c r="J10" s="4"/>
      <c r="K10" s="4"/>
    </row>
    <row r="11" spans="1:12" x14ac:dyDescent="0.2">
      <c r="A11" s="39"/>
      <c r="B11" s="40"/>
      <c r="C11" s="39"/>
      <c r="D11" s="40"/>
      <c r="E11" s="39"/>
      <c r="F11" s="40"/>
      <c r="G11" s="40"/>
      <c r="I11" s="4"/>
      <c r="J11" s="4"/>
      <c r="K11" s="4"/>
    </row>
    <row r="12" spans="1:12" x14ac:dyDescent="0.2">
      <c r="A12" s="4"/>
      <c r="B12" s="9"/>
      <c r="C12" s="4"/>
      <c r="D12" s="10"/>
      <c r="E12" s="6"/>
      <c r="I12" s="4"/>
      <c r="J12" s="4"/>
      <c r="K12" s="4"/>
    </row>
    <row r="13" spans="1:12" s="25" customFormat="1" ht="15.75" x14ac:dyDescent="0.25">
      <c r="A13" s="24" t="s">
        <v>20</v>
      </c>
      <c r="I13" s="26"/>
      <c r="J13" s="26"/>
      <c r="K13" s="26"/>
    </row>
    <row r="14" spans="1:12" s="25" customFormat="1" ht="12.75" customHeight="1" x14ac:dyDescent="0.25">
      <c r="A14" s="24"/>
      <c r="I14" s="26"/>
      <c r="J14" s="26"/>
      <c r="K14" s="26"/>
    </row>
    <row r="15" spans="1:12" s="25" customFormat="1" ht="38.25" x14ac:dyDescent="0.2">
      <c r="A15" s="3"/>
      <c r="B15" s="47" t="s">
        <v>43</v>
      </c>
      <c r="C15" s="47" t="s">
        <v>44</v>
      </c>
      <c r="D15" s="47" t="s">
        <v>45</v>
      </c>
      <c r="E15" s="47" t="s">
        <v>46</v>
      </c>
      <c r="F15" s="47" t="s">
        <v>47</v>
      </c>
      <c r="G15" s="2"/>
      <c r="I15" s="26"/>
      <c r="J15" s="26"/>
      <c r="K15" s="26"/>
    </row>
    <row r="16" spans="1:12" x14ac:dyDescent="0.2">
      <c r="A16" s="28" t="s">
        <v>3</v>
      </c>
      <c r="B16" s="51">
        <v>120</v>
      </c>
      <c r="C16" s="51">
        <v>84</v>
      </c>
      <c r="D16" s="51">
        <v>26.5</v>
      </c>
      <c r="E16" s="51">
        <v>36.49</v>
      </c>
      <c r="F16" s="51">
        <v>116.5</v>
      </c>
      <c r="J16" s="4"/>
      <c r="K16" s="4"/>
      <c r="L16" s="4"/>
    </row>
    <row r="17" spans="1:11" x14ac:dyDescent="0.2">
      <c r="A17" s="28" t="s">
        <v>30</v>
      </c>
      <c r="B17" s="51">
        <v>215</v>
      </c>
      <c r="C17" s="51">
        <v>143.08000000000001</v>
      </c>
      <c r="D17" s="51">
        <v>120.43</v>
      </c>
      <c r="E17" s="51">
        <v>115.76</v>
      </c>
      <c r="F17" s="51">
        <v>206.97</v>
      </c>
      <c r="J17" s="4"/>
      <c r="K17" s="4"/>
    </row>
    <row r="18" spans="1:11" x14ac:dyDescent="0.2">
      <c r="A18" s="28" t="s">
        <v>34</v>
      </c>
      <c r="B18" s="51">
        <v>215</v>
      </c>
      <c r="C18" s="51">
        <v>143.08000000000001</v>
      </c>
      <c r="D18" s="51">
        <v>179</v>
      </c>
      <c r="E18" s="51">
        <v>115.76</v>
      </c>
      <c r="F18" s="51">
        <v>212.99</v>
      </c>
      <c r="J18" s="4"/>
      <c r="K18" s="4"/>
    </row>
    <row r="19" spans="1:11" ht="14.25" customHeight="1" x14ac:dyDescent="0.2">
      <c r="A19" s="59"/>
      <c r="B19" s="59"/>
      <c r="C19" s="59"/>
      <c r="D19" s="59"/>
      <c r="E19" s="59"/>
      <c r="F19" s="59"/>
      <c r="G19" s="59"/>
      <c r="I19" s="4"/>
      <c r="J19" s="4"/>
    </row>
    <row r="20" spans="1:11" ht="2.25" hidden="1" customHeight="1" x14ac:dyDescent="0.2">
      <c r="A20" s="1"/>
      <c r="I20" s="4"/>
      <c r="J20" s="4"/>
    </row>
    <row r="21" spans="1:11" ht="15.75" x14ac:dyDescent="0.25">
      <c r="A21" s="24" t="s">
        <v>15</v>
      </c>
      <c r="B21" s="25"/>
      <c r="C21" s="25"/>
      <c r="D21" s="25"/>
      <c r="E21" s="25"/>
      <c r="F21" s="25"/>
      <c r="G21" s="25"/>
      <c r="I21" s="4"/>
      <c r="J21" s="4"/>
    </row>
    <row r="22" spans="1:11" s="25" customFormat="1" ht="13.5" customHeight="1" x14ac:dyDescent="0.2">
      <c r="A22" s="2" t="s">
        <v>17</v>
      </c>
      <c r="B22" s="2"/>
      <c r="C22" s="2"/>
      <c r="D22" s="2"/>
      <c r="E22" s="2"/>
      <c r="F22" s="2"/>
      <c r="G22" s="2"/>
      <c r="I22" s="26"/>
      <c r="J22" s="26"/>
    </row>
    <row r="23" spans="1:11" s="25" customFormat="1" ht="21.75" customHeight="1" x14ac:dyDescent="0.2">
      <c r="A23" s="2"/>
      <c r="B23" s="56" t="s">
        <v>57</v>
      </c>
      <c r="C23" s="57"/>
      <c r="D23" s="56" t="s">
        <v>51</v>
      </c>
      <c r="E23" s="57"/>
      <c r="F23" s="57"/>
      <c r="G23" s="2"/>
      <c r="I23" s="26"/>
      <c r="J23" s="26"/>
    </row>
    <row r="24" spans="1:11" s="25" customFormat="1" ht="21" customHeight="1" x14ac:dyDescent="0.2">
      <c r="A24" s="2"/>
      <c r="B24" s="56" t="s">
        <v>48</v>
      </c>
      <c r="C24" s="57"/>
      <c r="D24" s="56" t="s">
        <v>55</v>
      </c>
      <c r="E24" s="57"/>
      <c r="F24" s="57"/>
      <c r="G24" s="2"/>
      <c r="I24" s="26"/>
      <c r="J24" s="26"/>
    </row>
    <row r="25" spans="1:11" ht="16.5" customHeight="1" x14ac:dyDescent="0.2">
      <c r="B25" s="56"/>
      <c r="C25" s="57"/>
      <c r="D25" s="56"/>
      <c r="E25" s="57"/>
      <c r="F25" s="57"/>
      <c r="I25" s="4"/>
      <c r="J25" s="4"/>
    </row>
    <row r="26" spans="1:11" ht="2.25" hidden="1" customHeight="1" x14ac:dyDescent="0.2">
      <c r="I26" s="4"/>
      <c r="J26" s="4"/>
    </row>
    <row r="27" spans="1:11" ht="38.25" x14ac:dyDescent="0.2">
      <c r="A27" s="5" t="s">
        <v>10</v>
      </c>
      <c r="B27" s="3" t="s">
        <v>13</v>
      </c>
      <c r="C27" s="7" t="s">
        <v>1</v>
      </c>
      <c r="D27" s="47" t="s">
        <v>42</v>
      </c>
      <c r="E27" s="47" t="s">
        <v>5</v>
      </c>
      <c r="F27" s="7" t="s">
        <v>2</v>
      </c>
      <c r="G27" s="7" t="s">
        <v>4</v>
      </c>
    </row>
    <row r="28" spans="1:11" x14ac:dyDescent="0.2">
      <c r="A28" s="5" t="s">
        <v>3</v>
      </c>
      <c r="B28" s="3" t="s">
        <v>11</v>
      </c>
      <c r="C28" s="14">
        <v>15</v>
      </c>
      <c r="D28" s="11">
        <f>F16</f>
        <v>116.5</v>
      </c>
      <c r="E28" s="3">
        <f>IF(C28&lt;0, (C28/(VLOOKUP(A28, $A$8:$E$10, 3, FALSE))), 0)</f>
        <v>0</v>
      </c>
      <c r="F28" s="11">
        <f>ROUND(IF(C28&lt;0, IF(E28*VLOOKUP(A28, $A$8:$E$10, 2, FALSE)&lt;C28*D28, C28*D28, E28*VLOOKUP(A28, $A$8:$E$10, 2, FALSE)), C28*D28),2)</f>
        <v>1747.5</v>
      </c>
      <c r="G28" s="12">
        <f>F28*365</f>
        <v>637837.5</v>
      </c>
    </row>
    <row r="29" spans="1:11" x14ac:dyDescent="0.2">
      <c r="A29" s="34" t="s">
        <v>3</v>
      </c>
      <c r="B29" s="3" t="s">
        <v>12</v>
      </c>
      <c r="C29" s="44">
        <v>-2</v>
      </c>
      <c r="D29" s="32">
        <f>F16</f>
        <v>116.5</v>
      </c>
      <c r="E29" s="3">
        <f>IF(C29&lt;0, (C29/(VLOOKUP(A29, $A$8:$E$10, 5, FALSE))), 0)</f>
        <v>-5.4229934924078091E-3</v>
      </c>
      <c r="F29" s="11">
        <f>ROUND((IF(C29&lt;0, IF(E29*VLOOKUP(A29,$A$8:$E$10,4, FALSE)&lt;C29*D29, C29*D29, E29*VLOOKUP(A29, $A$8:$E$10,4, FALSE)), C29*D29)),2)</f>
        <v>0</v>
      </c>
      <c r="G29" s="12">
        <f t="shared" ref="G29:G31" si="0">F29*365</f>
        <v>0</v>
      </c>
    </row>
    <row r="30" spans="1:11" x14ac:dyDescent="0.2">
      <c r="A30" s="34" t="s">
        <v>30</v>
      </c>
      <c r="B30" s="33" t="s">
        <v>11</v>
      </c>
      <c r="C30" s="14">
        <v>-10</v>
      </c>
      <c r="D30" s="11">
        <f>F17</f>
        <v>206.97</v>
      </c>
      <c r="E30" s="3">
        <f>IF(C30&lt;0, (C30/(VLOOKUP(A30, $A$8:$E$10, 3, FALSE))), 0)</f>
        <v>-7.3909830007390973E-2</v>
      </c>
      <c r="F30" s="11">
        <f>ROUND(IF(C30&lt;0, IF(E30*VLOOKUP(A30, $A$8:$E$10, 2, FALSE)&lt;C30*D30, C30*D30, E30*VLOOKUP(A30, $A$8:$E$10, 2, FALSE)), C30*D30),2)</f>
        <v>-2.44</v>
      </c>
      <c r="G30" s="12">
        <f t="shared" si="0"/>
        <v>-890.6</v>
      </c>
    </row>
    <row r="31" spans="1:11" ht="13.5" thickBot="1" x14ac:dyDescent="0.25">
      <c r="A31" s="34" t="s">
        <v>34</v>
      </c>
      <c r="B31" s="33" t="s">
        <v>11</v>
      </c>
      <c r="C31" s="14">
        <v>5</v>
      </c>
      <c r="D31" s="11">
        <f>F18</f>
        <v>212.99</v>
      </c>
      <c r="E31" s="3">
        <f>IF(C31&lt;0, (C31/(VLOOKUP(A31, $A$8:$E$10, 3, FALSE))), 0)</f>
        <v>0</v>
      </c>
      <c r="F31" s="11">
        <f>ROUND(IF(C31&lt;0, IF(E31*VLOOKUP(A31, $A$8:$E$10, 2, FALSE)&lt;C31*D31, C31*D31, E31*VLOOKUP(A31, $A$8:$E$10, 2, FALSE)), C31*D31),2)</f>
        <v>1064.95</v>
      </c>
      <c r="G31" s="12">
        <f t="shared" si="0"/>
        <v>388706.75</v>
      </c>
    </row>
    <row r="32" spans="1:11" ht="13.5" thickBot="1" x14ac:dyDescent="0.25">
      <c r="A32" s="6"/>
      <c r="B32" s="4"/>
      <c r="C32" s="16"/>
      <c r="D32" s="15"/>
      <c r="E32" s="4"/>
      <c r="F32" s="36" t="s">
        <v>60</v>
      </c>
      <c r="G32" s="35">
        <f>SUM(G28:G31)</f>
        <v>1025653.65</v>
      </c>
    </row>
    <row r="33" spans="1:10" x14ac:dyDescent="0.2">
      <c r="A33" s="6"/>
      <c r="B33" s="4"/>
      <c r="C33" s="16"/>
      <c r="D33" s="15"/>
      <c r="E33" s="4"/>
      <c r="F33" s="17"/>
      <c r="G33" s="13"/>
      <c r="I33" s="45"/>
    </row>
    <row r="34" spans="1:10" x14ac:dyDescent="0.2">
      <c r="A34" s="55" t="s">
        <v>58</v>
      </c>
      <c r="B34" s="61"/>
      <c r="C34" s="61"/>
      <c r="D34" s="61"/>
      <c r="E34" s="61"/>
      <c r="F34" s="61"/>
      <c r="G34" s="61"/>
    </row>
    <row r="35" spans="1:10" ht="12.75" customHeight="1" x14ac:dyDescent="0.2">
      <c r="A35" s="55" t="s">
        <v>54</v>
      </c>
      <c r="B35" s="55"/>
      <c r="C35" s="55"/>
      <c r="D35" s="55"/>
      <c r="E35" s="55"/>
      <c r="F35" s="55"/>
      <c r="G35" s="55"/>
    </row>
    <row r="36" spans="1:10" s="25" customFormat="1" ht="12.75" customHeight="1" x14ac:dyDescent="0.2">
      <c r="A36" s="60" t="s">
        <v>59</v>
      </c>
      <c r="B36" s="60"/>
      <c r="C36" s="60"/>
      <c r="D36" s="60"/>
      <c r="E36" s="60"/>
      <c r="F36" s="60"/>
      <c r="G36" s="60"/>
      <c r="I36" s="43"/>
    </row>
    <row r="37" spans="1:10" x14ac:dyDescent="0.2">
      <c r="A37" s="55" t="s">
        <v>56</v>
      </c>
      <c r="B37" s="61"/>
      <c r="C37" s="61"/>
      <c r="D37" s="61"/>
      <c r="E37" s="61"/>
      <c r="F37" s="61"/>
      <c r="G37" s="61"/>
      <c r="I37" s="4"/>
      <c r="J37" s="4"/>
    </row>
    <row r="45" spans="1:10" x14ac:dyDescent="0.2">
      <c r="E45" s="54"/>
      <c r="F45" s="54"/>
      <c r="G45" s="54"/>
      <c r="H45" s="54"/>
      <c r="I45" s="54"/>
      <c r="J45" s="54"/>
    </row>
    <row r="46" spans="1:10" x14ac:dyDescent="0.2">
      <c r="E46" s="42"/>
    </row>
    <row r="47" spans="1:10" x14ac:dyDescent="0.2">
      <c r="E47" s="23"/>
    </row>
  </sheetData>
  <mergeCells count="14">
    <mergeCell ref="E45:J45"/>
    <mergeCell ref="A36:G36"/>
    <mergeCell ref="A2:G2"/>
    <mergeCell ref="A3:H3"/>
    <mergeCell ref="B25:C25"/>
    <mergeCell ref="D25:F25"/>
    <mergeCell ref="A34:G34"/>
    <mergeCell ref="A19:G19"/>
    <mergeCell ref="B23:C23"/>
    <mergeCell ref="D23:F23"/>
    <mergeCell ref="B24:C24"/>
    <mergeCell ref="D24:F24"/>
    <mergeCell ref="A37:G37"/>
    <mergeCell ref="A35:G35"/>
  </mergeCells>
  <pageMargins left="0.75" right="0.75" top="1" bottom="1" header="0.5" footer="0.5"/>
  <pageSetup scale="66" orientation="landscape" r:id="rId1"/>
  <headerFooter alignWithMargins="0"/>
  <ignoredErrors>
    <ignoredError sqref="E29:F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Example</vt:lpstr>
    </vt:vector>
  </TitlesOfParts>
  <Company>PJM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PJM User</dc:creator>
  <cp:lastModifiedBy>Bruno, Joshua D.</cp:lastModifiedBy>
  <cp:lastPrinted>2010-11-30T18:38:09Z</cp:lastPrinted>
  <dcterms:created xsi:type="dcterms:W3CDTF">2008-09-10T00:03:00Z</dcterms:created>
  <dcterms:modified xsi:type="dcterms:W3CDTF">2018-08-31T16:50:15Z</dcterms:modified>
</cp:coreProperties>
</file>