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80" windowWidth="19440" windowHeight="9648" tabRatio="758"/>
  </bookViews>
  <sheets>
    <sheet name="Credit Calculator" sheetId="1" r:id="rId1"/>
    <sheet name="Example-Planned Gen" sheetId="2" r:id="rId2"/>
    <sheet name="Example-Planned Gen Winter " sheetId="8" r:id="rId3"/>
    <sheet name="Example-Planned DR" sheetId="4" r:id="rId4"/>
    <sheet name="Example-Planned EE" sheetId="5" r:id="rId5"/>
    <sheet name="dropdown" sheetId="3" state="hidden" r:id="rId6"/>
  </sheets>
  <definedNames>
    <definedName name="_AMO_UniqueIdentifier" hidden="1">"'4ca94d22-127e-4665-8605-45501e5c6bad'"</definedName>
  </definedNames>
  <calcPr calcId="145621"/>
</workbook>
</file>

<file path=xl/calcChain.xml><?xml version="1.0" encoding="utf-8"?>
<calcChain xmlns="http://schemas.openxmlformats.org/spreadsheetml/2006/main">
  <c r="F20" i="5" l="1"/>
  <c r="F20" i="4"/>
  <c r="F20" i="8"/>
  <c r="F20" i="2"/>
  <c r="F17" i="1"/>
  <c r="E33" i="2" l="1"/>
  <c r="G35" i="2"/>
  <c r="G36" i="2"/>
  <c r="H33" i="2" l="1"/>
  <c r="K33" i="2"/>
  <c r="G33" i="2"/>
  <c r="N33" i="2"/>
  <c r="J33" i="2"/>
  <c r="F33" i="2"/>
  <c r="L33" i="2"/>
  <c r="M33" i="2"/>
  <c r="I33" i="2"/>
  <c r="G35" i="8"/>
  <c r="G36" i="8" s="1"/>
  <c r="N33" i="8"/>
  <c r="G35" i="5"/>
  <c r="G36" i="5" s="1"/>
  <c r="N33" i="5"/>
  <c r="G35" i="4"/>
  <c r="G36" i="4" s="1"/>
  <c r="M33" i="4"/>
  <c r="G32" i="1"/>
  <c r="G33" i="1" s="1"/>
  <c r="G37" i="2" l="1"/>
  <c r="G39" i="2" s="1"/>
  <c r="G40" i="2" s="1"/>
  <c r="G33" i="4"/>
  <c r="J33" i="4"/>
  <c r="N33" i="4"/>
  <c r="F33" i="4"/>
  <c r="H33" i="8"/>
  <c r="L33" i="8"/>
  <c r="E33" i="8"/>
  <c r="I33" i="8"/>
  <c r="M33" i="8"/>
  <c r="G33" i="8"/>
  <c r="K33" i="8"/>
  <c r="F33" i="8"/>
  <c r="J33" i="8"/>
  <c r="E33" i="5"/>
  <c r="I33" i="5"/>
  <c r="M33" i="5"/>
  <c r="G33" i="5"/>
  <c r="K33" i="5"/>
  <c r="H33" i="5"/>
  <c r="L33" i="5"/>
  <c r="F33" i="5"/>
  <c r="J33" i="5"/>
  <c r="K33" i="4"/>
  <c r="H33" i="4"/>
  <c r="L33" i="4"/>
  <c r="E33" i="4"/>
  <c r="I33" i="4"/>
  <c r="G37" i="8" l="1"/>
  <c r="G39" i="8" s="1"/>
  <c r="G40" i="8" s="1"/>
  <c r="G37" i="5"/>
  <c r="G39" i="5" s="1"/>
  <c r="G40" i="5" s="1"/>
  <c r="G37" i="4"/>
  <c r="G39" i="4" s="1"/>
  <c r="G40" i="4" s="1"/>
  <c r="E30" i="1" l="1"/>
  <c r="G30" i="1" l="1"/>
  <c r="K30" i="1"/>
  <c r="H30" i="1"/>
  <c r="L30" i="1"/>
  <c r="F30" i="1"/>
  <c r="I30" i="1"/>
  <c r="M30" i="1"/>
  <c r="J30" i="1"/>
  <c r="N30" i="1"/>
  <c r="G34" i="1" l="1"/>
  <c r="G36" i="1" s="1"/>
  <c r="G37" i="1" l="1"/>
</calcChain>
</file>

<file path=xl/sharedStrings.xml><?xml version="1.0" encoding="utf-8"?>
<sst xmlns="http://schemas.openxmlformats.org/spreadsheetml/2006/main" count="303" uniqueCount="56">
  <si>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</si>
  <si>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</si>
  <si>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</si>
  <si>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</si>
  <si>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</si>
  <si>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Resource Type</t>
  </si>
  <si>
    <t>GEN</t>
  </si>
  <si>
    <t>Resource Modeled LDA</t>
  </si>
  <si>
    <t>RTO</t>
  </si>
  <si>
    <t>Resource Sell Offer EFORd (Gen only)</t>
  </si>
  <si>
    <t>Pre-Auction Credit Rate for CP Capacity</t>
  </si>
  <si>
    <t>Forecast Pool Requirement</t>
  </si>
  <si>
    <t>Planned Offer Segments</t>
  </si>
  <si>
    <t>Min MW</t>
  </si>
  <si>
    <t>Max MW</t>
  </si>
  <si>
    <t>Price</t>
  </si>
  <si>
    <t>(null)</t>
  </si>
  <si>
    <t>Credit Req. by Segment</t>
  </si>
  <si>
    <t>Total Planned MW (ICAP)</t>
  </si>
  <si>
    <t>Total Planned MW (UCAP)</t>
  </si>
  <si>
    <t xml:space="preserve">Preliminary Resource Credit Requirement </t>
  </si>
  <si>
    <t>Total Incremental Credit Reduction Percentage (Planned Gen Only)</t>
  </si>
  <si>
    <t>MAAC</t>
  </si>
  <si>
    <t>EMAAC</t>
  </si>
  <si>
    <t>SWMAAC</t>
  </si>
  <si>
    <t>PEPCO</t>
  </si>
  <si>
    <t>ATSI</t>
  </si>
  <si>
    <t>COMED</t>
  </si>
  <si>
    <t>BGE</t>
  </si>
  <si>
    <t>DR</t>
  </si>
  <si>
    <t>EE</t>
  </si>
  <si>
    <t>PSEG</t>
  </si>
  <si>
    <t>PS-NORTH</t>
  </si>
  <si>
    <t>DPL-SOUTH</t>
  </si>
  <si>
    <t>PPL</t>
  </si>
  <si>
    <t>EXAMPLE</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</si>
  <si>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</si>
  <si>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</si>
  <si>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</si>
  <si>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DEOK</t>
  </si>
  <si>
    <t>DAYTON</t>
  </si>
  <si>
    <t>ATSI-CLEVELAND</t>
  </si>
  <si>
    <t>Capacity Performance (Annual)</t>
  </si>
  <si>
    <t>Capacity Performance (Seasonal)</t>
  </si>
  <si>
    <t>Summer</t>
  </si>
  <si>
    <t>Winter</t>
  </si>
  <si>
    <t xml:space="preserve"> - If the resource has both Existing and Planned MWs, only include the Planned MWs in the Planned Offer Segments section below.  </t>
  </si>
  <si>
    <t xml:space="preserve"> - This calculator is resource specific.  If you have multiple planned resources, you may use this calculator to find the individual resource credit requirements, but then must add them together to get the total member credit requirement.</t>
  </si>
  <si>
    <t xml:space="preserve"> - Planned Seasonal Capacity Performance Resource sell offers can be entered in the second group of Planned Offer Segments below.  Select the appropriate season ('Summer' or 'Winter') in Cell C28.</t>
  </si>
  <si>
    <t>A 100 MW Planned Generator located in the ComEd LDA has reached the credit milestones of Posted ISA (50%), Financial Close (15%), and Full Notice to Proceed and Commencement of Construction (5%) for a Total Incremental Credit Reduction of 70%. The resource uses a 2% Sell Offer EFORd and submits an Annual CP Sell Offer for the full 100 MW</t>
  </si>
  <si>
    <t>A 20 MW Planned Wind Farm located in the MAAC LDA was studied for an additional 40 MW of Winter CIRs and has reached the credit milestone of Posted ISA (50%).  The resource submits an Annual CP Sell Offer of 20 MW and an additional Winter-Period CP Sell Offer of 40 MW</t>
  </si>
  <si>
    <t>A 100 MW Demand Resource located in the PSEG LDA was setup with 50 MW of Existing Annual DR, 20 MW of Existing Summer-Period DR, 10 MW of Planned Annual DR, and 20 MW of Planned Summer-Period DR during the DR Setup process.  The resource submits an Annual CP Sell Offer of 60 MW (10 MW of which is considered Planned) and an additional Summer-Period CP Sell Offer of 40 MW (20 MW of which is considered Planned)</t>
  </si>
  <si>
    <t>A 20 MW Energy Efficiency Resource located in the PS-NORTH LDA was setup with 5 MW of Existing Annual EE, 5 MW of Existing Summer-Period EE, and 10 MW of Planned Summer-Period EE during the EE Setup process.  The resource submits an Annual CP Sell Offer of 5 MW (all of which is considered Existing) and an additional Summer-Period CP Sell Offer of 15 MW (10 MW of which is considered Planned)</t>
  </si>
  <si>
    <t xml:space="preserve"> - If any portion of a commercial Aggregate Resource is comprised of Planned MW, you may use this calculator to find the underlying individual planned resource credit requirments, which then can be summed to get the total Aggregate Resource credit requirement.</t>
  </si>
  <si>
    <t xml:space="preserve"> - If any portion of a commercial Aggregate Resource is comprised of Planned MW, you may use this calculator to find the underlying individual planned resource credit requirments by season, which can then be summed to get the total Aggregate Resource credit requirement.</t>
  </si>
  <si>
    <t>RPM 2021/22 BRA Pre-Auction Credit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</si>
</sst>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7"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1"/>
      <color rgb="FF1F497D"/>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s>
  <borders count="39">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style="medium">
        <color theme="0"/>
      </right>
      <top style="medium">
        <color theme="0"/>
      </top>
      <bottom/>
      <diagonal/>
    </border>
    <border>
      <left/>
      <right style="medium">
        <color theme="0"/>
      </right>
      <top/>
      <bottom/>
      <diagonal/>
    </border>
  </borders>
  <cellStyleXfs count="2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4" fillId="0" borderId="0"/>
    <xf numFmtId="0" fontId="25" fillId="0" borderId="0"/>
    <xf numFmtId="0" fontId="1" fillId="0" borderId="0"/>
    <xf numFmtId="0" fontId="24" fillId="0" borderId="0"/>
    <xf numFmtId="0" fontId="24" fillId="0" borderId="0">
      <alignment wrapText="1"/>
    </xf>
  </cellStyleXfs>
  <cellXfs count="196">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44" fontId="0" fillId="0" borderId="0" xfId="2" applyFont="1"/>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5" fontId="2" fillId="2" borderId="0" xfId="0" applyNumberFormat="1" applyFont="1" applyFill="1" applyAlignment="1">
      <alignment horizontal="center"/>
    </xf>
    <xf numFmtId="0" fontId="15" fillId="8" borderId="28" xfId="0" applyFont="1" applyFill="1" applyBorder="1" applyAlignment="1">
      <alignment horizontal="center" vertical="center"/>
    </xf>
    <xf numFmtId="165" fontId="2" fillId="2" borderId="0" xfId="0" applyNumberFormat="1" applyFont="1" applyFill="1" applyAlignment="1">
      <alignment vertical="center"/>
    </xf>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0" fontId="5" fillId="9" borderId="37" xfId="0" applyFont="1" applyFill="1" applyBorder="1" applyAlignment="1">
      <alignment horizontal="center" vertical="center"/>
    </xf>
    <xf numFmtId="44" fontId="0" fillId="0" borderId="0" xfId="0" applyNumberFormat="1"/>
    <xf numFmtId="14" fontId="0" fillId="2" borderId="0" xfId="0" applyNumberFormat="1" applyFill="1"/>
    <xf numFmtId="0" fontId="26" fillId="0" borderId="0" xfId="0" applyFont="1"/>
    <xf numFmtId="0" fontId="5" fillId="9" borderId="38" xfId="0" applyFont="1" applyFill="1" applyBorder="1" applyAlignment="1">
      <alignment horizontal="center" vertical="top"/>
    </xf>
    <xf numFmtId="0" fontId="2" fillId="2" borderId="0" xfId="0" applyFont="1" applyFill="1" applyAlignment="1">
      <alignment wrapText="1"/>
    </xf>
    <xf numFmtId="0" fontId="2" fillId="2" borderId="0" xfId="0" applyFont="1" applyFill="1" applyAlignment="1"/>
    <xf numFmtId="0" fontId="13" fillId="2" borderId="0" xfId="0" applyFont="1" applyFill="1" applyBorder="1" applyAlignment="1">
      <alignment horizontal="left" vertical="center" wrapText="1"/>
    </xf>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11" fillId="2" borderId="2" xfId="0" applyFont="1" applyFill="1" applyBorder="1" applyAlignment="1">
      <alignment horizontal="right" vertical="center"/>
    </xf>
    <xf numFmtId="0" fontId="5" fillId="7" borderId="37" xfId="0" applyFont="1" applyFill="1" applyBorder="1" applyAlignment="1">
      <alignment horizontal="center" vertical="center" wrapText="1"/>
    </xf>
    <xf numFmtId="0" fontId="5" fillId="7" borderId="38" xfId="0" applyFont="1" applyFill="1" applyBorder="1" applyAlignment="1">
      <alignment horizontal="center" vertical="center" wrapText="1"/>
    </xf>
  </cellXfs>
  <cellStyles count="25">
    <cellStyle name="Comma" xfId="1" builtinId="3"/>
    <cellStyle name="Comma 2" xfId="7"/>
    <cellStyle name="Comma 2 2" xfId="14"/>
    <cellStyle name="Comma 3" xfId="13"/>
    <cellStyle name="Comma 4" xfId="6"/>
    <cellStyle name="Currency" xfId="2" builtinId="4"/>
    <cellStyle name="Currency 2" xfId="15"/>
    <cellStyle name="Hyperlink" xfId="4" builtinId="8"/>
    <cellStyle name="Normal" xfId="0" builtinId="0"/>
    <cellStyle name="Normal 10 2" xfId="23"/>
    <cellStyle name="Normal 2" xfId="8"/>
    <cellStyle name="Normal 2 2" xfId="9"/>
    <cellStyle name="Normal 2 2 2" xfId="24"/>
    <cellStyle name="Normal 2 3" xfId="16"/>
    <cellStyle name="Normal 3" xfId="19"/>
    <cellStyle name="Normal 3 7" xfId="21"/>
    <cellStyle name="Normal 4" xfId="20"/>
    <cellStyle name="Normal 4 3" xfId="10"/>
    <cellStyle name="Normal 5" xfId="5"/>
    <cellStyle name="Normal 6" xfId="11"/>
    <cellStyle name="Normal 6 2" xfId="17"/>
    <cellStyle name="Normal 6 7" xfId="22"/>
    <cellStyle name="Percent" xfId="3" builtinId="5"/>
    <cellStyle name="Percent 2" xfId="18"/>
    <cellStyle name="Percent 3" xfId="12"/>
  </cellStyles>
  <dxfs count="10">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50"/>
  <sheetViews>
    <sheetView showGridLines="0" tabSelected="1" workbookViewId="0">
      <selection activeCell="F17" sqref="F17"/>
    </sheetView>
  </sheetViews>
  <sheetFormatPr defaultColWidth="9.109375" defaultRowHeight="14.4" x14ac:dyDescent="0.3"/>
  <cols>
    <col min="1" max="1" width="2.33203125" style="2" customWidth="1"/>
    <col min="2" max="2" width="0.88671875" style="2" customWidth="1"/>
    <col min="3" max="3" width="20.109375" style="2" customWidth="1"/>
    <col min="4" max="4" width="11.109375" style="2" customWidth="1"/>
    <col min="5" max="14" width="14.88671875" style="2" customWidth="1"/>
    <col min="15" max="15" width="0.88671875" style="2" customWidth="1"/>
    <col min="16" max="16" width="8.88671875" style="2" customWidth="1"/>
    <col min="17" max="17" width="9.109375" style="2"/>
    <col min="18" max="18" width="9.6640625" style="2" bestFit="1" customWidth="1"/>
    <col min="19" max="20" width="9.109375" style="2" customWidth="1"/>
    <col min="21" max="16384" width="9.10937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3">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s="92" customFormat="1"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ht="15" customHeight="1" x14ac:dyDescent="0.25">
      <c r="A11" s="3"/>
      <c r="B11" s="15"/>
      <c r="C11" s="106" t="s">
        <v>54</v>
      </c>
      <c r="D11" s="17"/>
      <c r="E11" s="17"/>
      <c r="F11" s="17"/>
      <c r="G11" s="17"/>
      <c r="H11" s="17"/>
      <c r="I11" s="17"/>
      <c r="J11" s="17"/>
      <c r="K11" s="17"/>
      <c r="L11" s="17"/>
      <c r="M11" s="17"/>
      <c r="N11" s="17"/>
      <c r="O11" s="17"/>
      <c r="P11" s="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75" thickBot="1" x14ac:dyDescent="0.3">
      <c r="A13" s="3"/>
      <c r="B13" s="1"/>
      <c r="D13" s="1"/>
      <c r="E13" s="1"/>
      <c r="F13" s="1"/>
      <c r="G13" s="1"/>
      <c r="H13" s="1"/>
      <c r="I13" s="1"/>
      <c r="J13" s="1"/>
      <c r="K13" s="1"/>
      <c r="L13" s="1"/>
      <c r="M13" s="1"/>
      <c r="N13" s="1"/>
      <c r="O13" s="1"/>
      <c r="P13" s="1"/>
    </row>
    <row r="14" spans="1:22" ht="15" x14ac:dyDescent="0.25">
      <c r="A14" s="3"/>
      <c r="B14" s="18"/>
      <c r="C14" s="19" t="s">
        <v>5</v>
      </c>
      <c r="D14" s="20"/>
      <c r="E14" s="21"/>
      <c r="F14" s="22" t="s">
        <v>6</v>
      </c>
      <c r="G14" s="1"/>
      <c r="H14" s="23"/>
      <c r="I14" s="23"/>
      <c r="J14" s="23"/>
      <c r="K14" s="23"/>
      <c r="L14" s="23"/>
      <c r="M14" s="23"/>
      <c r="N14" s="23"/>
      <c r="O14" s="23"/>
      <c r="P14" s="23"/>
    </row>
    <row r="15" spans="1:22" ht="15" x14ac:dyDescent="0.25">
      <c r="A15" s="3"/>
      <c r="B15" s="24"/>
      <c r="C15" s="25" t="s">
        <v>7</v>
      </c>
      <c r="D15" s="17"/>
      <c r="E15" s="26"/>
      <c r="F15" s="27" t="s">
        <v>8</v>
      </c>
      <c r="G15" s="1"/>
      <c r="H15" s="87"/>
      <c r="I15" s="23"/>
      <c r="J15" s="87"/>
      <c r="K15" s="87"/>
      <c r="L15" s="23"/>
      <c r="M15" s="23"/>
      <c r="N15" s="23"/>
      <c r="O15" s="23"/>
      <c r="P15" s="23"/>
      <c r="R15" s="178"/>
    </row>
    <row r="16" spans="1:22" ht="15.75" thickBot="1" x14ac:dyDescent="0.3">
      <c r="A16" s="3"/>
      <c r="B16" s="28"/>
      <c r="C16" s="29" t="s">
        <v>9</v>
      </c>
      <c r="D16" s="30"/>
      <c r="E16" s="31"/>
      <c r="F16" s="122">
        <v>0</v>
      </c>
      <c r="G16" s="1"/>
      <c r="H16" s="23"/>
      <c r="I16" s="23"/>
      <c r="J16" s="87"/>
      <c r="K16" s="87"/>
      <c r="L16" s="23"/>
      <c r="M16" s="23"/>
      <c r="N16" s="23"/>
      <c r="O16" s="23"/>
      <c r="P16" s="23"/>
      <c r="R16" s="178"/>
    </row>
    <row r="17" spans="1:19" x14ac:dyDescent="0.3">
      <c r="A17" s="3"/>
      <c r="B17" s="33"/>
      <c r="C17" s="34" t="s">
        <v>10</v>
      </c>
      <c r="D17" s="35"/>
      <c r="E17" s="36"/>
      <c r="F17" s="37">
        <f>VLOOKUP(F15,dropdown!B$1:C$15,2,FALSE)</f>
        <v>58686.53</v>
      </c>
      <c r="G17" s="1"/>
      <c r="H17" s="23"/>
      <c r="I17" s="23"/>
      <c r="J17" s="23"/>
      <c r="K17" s="23"/>
      <c r="L17" s="23"/>
      <c r="M17" s="23"/>
      <c r="N17" s="23"/>
      <c r="O17" s="23"/>
      <c r="P17" s="23"/>
      <c r="R17" s="178"/>
      <c r="S17" s="92"/>
    </row>
    <row r="18" spans="1:19" ht="15" thickBot="1" x14ac:dyDescent="0.35">
      <c r="A18" s="3"/>
      <c r="B18" s="38"/>
      <c r="C18" s="39" t="s">
        <v>11</v>
      </c>
      <c r="D18" s="40"/>
      <c r="E18" s="41"/>
      <c r="F18" s="42">
        <v>1.0898000000000001</v>
      </c>
      <c r="G18" s="1"/>
      <c r="H18" s="23"/>
      <c r="I18" s="23"/>
      <c r="J18" s="23"/>
      <c r="K18" s="23"/>
      <c r="L18" s="23"/>
      <c r="M18" s="23"/>
      <c r="N18" s="23"/>
      <c r="O18" s="23"/>
      <c r="P18" s="23"/>
      <c r="R18" s="178"/>
      <c r="S18" s="92"/>
    </row>
    <row r="19" spans="1:19" ht="15" thickBot="1" x14ac:dyDescent="0.35">
      <c r="A19" s="43"/>
      <c r="B19" s="23"/>
      <c r="C19" s="23"/>
      <c r="D19" s="23"/>
      <c r="E19" s="23"/>
      <c r="F19" s="23"/>
      <c r="G19" s="23"/>
      <c r="H19" s="23"/>
      <c r="I19" s="23"/>
      <c r="J19" s="23"/>
      <c r="K19" s="23"/>
      <c r="L19" s="23"/>
      <c r="M19" s="23"/>
      <c r="N19" s="23"/>
      <c r="O19" s="23"/>
      <c r="P19" s="23"/>
    </row>
    <row r="20" spans="1:19" ht="15.75" thickBot="1" x14ac:dyDescent="0.3">
      <c r="A20" s="43"/>
      <c r="B20" s="44"/>
      <c r="C20" s="190" t="s">
        <v>12</v>
      </c>
      <c r="D20" s="190"/>
      <c r="E20" s="190"/>
      <c r="F20" s="190"/>
      <c r="G20" s="190"/>
      <c r="H20" s="190"/>
      <c r="I20" s="190"/>
      <c r="J20" s="190"/>
      <c r="K20" s="190"/>
      <c r="L20" s="190"/>
      <c r="M20" s="190"/>
      <c r="N20" s="190"/>
      <c r="O20" s="45"/>
      <c r="P20" s="23"/>
    </row>
    <row r="21" spans="1:19" ht="15" x14ac:dyDescent="0.25">
      <c r="A21" s="43"/>
      <c r="B21" s="46"/>
      <c r="C21" s="47"/>
      <c r="D21" s="47"/>
      <c r="E21" s="48">
        <v>1</v>
      </c>
      <c r="F21" s="48">
        <v>2</v>
      </c>
      <c r="G21" s="48">
        <v>3</v>
      </c>
      <c r="H21" s="48">
        <v>4</v>
      </c>
      <c r="I21" s="48">
        <v>5</v>
      </c>
      <c r="J21" s="48">
        <v>6</v>
      </c>
      <c r="K21" s="48">
        <v>7</v>
      </c>
      <c r="L21" s="48">
        <v>8</v>
      </c>
      <c r="M21" s="48">
        <v>9</v>
      </c>
      <c r="N21" s="48">
        <v>10</v>
      </c>
      <c r="O21" s="49"/>
      <c r="P21" s="23"/>
    </row>
    <row r="22" spans="1:19" ht="15.75" customHeight="1" thickBot="1" x14ac:dyDescent="0.35">
      <c r="A22" s="43"/>
      <c r="B22" s="50"/>
      <c r="C22" s="191" t="s">
        <v>42</v>
      </c>
      <c r="D22" s="51" t="s">
        <v>13</v>
      </c>
      <c r="E22" s="52">
        <v>0</v>
      </c>
      <c r="F22" s="52">
        <v>0</v>
      </c>
      <c r="G22" s="52">
        <v>0</v>
      </c>
      <c r="H22" s="52">
        <v>0</v>
      </c>
      <c r="I22" s="52">
        <v>0</v>
      </c>
      <c r="J22" s="52">
        <v>0</v>
      </c>
      <c r="K22" s="52">
        <v>0</v>
      </c>
      <c r="L22" s="52">
        <v>0</v>
      </c>
      <c r="M22" s="52">
        <v>0</v>
      </c>
      <c r="N22" s="52">
        <v>0</v>
      </c>
      <c r="O22" s="53"/>
      <c r="P22" s="23"/>
    </row>
    <row r="23" spans="1:19" ht="15" thickBot="1" x14ac:dyDescent="0.35">
      <c r="A23" s="43"/>
      <c r="B23" s="50"/>
      <c r="C23" s="192"/>
      <c r="D23" s="54" t="s">
        <v>14</v>
      </c>
      <c r="E23" s="55">
        <v>0</v>
      </c>
      <c r="F23" s="55">
        <v>0</v>
      </c>
      <c r="G23" s="55">
        <v>0</v>
      </c>
      <c r="H23" s="55">
        <v>0</v>
      </c>
      <c r="I23" s="55">
        <v>0</v>
      </c>
      <c r="J23" s="55">
        <v>0</v>
      </c>
      <c r="K23" s="55">
        <v>0</v>
      </c>
      <c r="L23" s="55">
        <v>0</v>
      </c>
      <c r="M23" s="55">
        <v>0</v>
      </c>
      <c r="N23" s="55">
        <v>0</v>
      </c>
      <c r="O23" s="53"/>
      <c r="P23" s="23"/>
    </row>
    <row r="24" spans="1:19" ht="15" thickBot="1" x14ac:dyDescent="0.35">
      <c r="A24" s="43"/>
      <c r="B24" s="50"/>
      <c r="C24" s="192"/>
      <c r="D24" s="56" t="s">
        <v>15</v>
      </c>
      <c r="E24" s="57" t="s">
        <v>16</v>
      </c>
      <c r="F24" s="57" t="s">
        <v>16</v>
      </c>
      <c r="G24" s="57" t="s">
        <v>16</v>
      </c>
      <c r="H24" s="57" t="s">
        <v>16</v>
      </c>
      <c r="I24" s="57" t="s">
        <v>16</v>
      </c>
      <c r="J24" s="57" t="s">
        <v>16</v>
      </c>
      <c r="K24" s="57" t="s">
        <v>16</v>
      </c>
      <c r="L24" s="57" t="s">
        <v>16</v>
      </c>
      <c r="M24" s="57" t="s">
        <v>16</v>
      </c>
      <c r="N24" s="57" t="s">
        <v>16</v>
      </c>
      <c r="O24" s="53"/>
      <c r="P24" s="23"/>
    </row>
    <row r="25" spans="1:19" ht="15" thickBot="1" x14ac:dyDescent="0.35">
      <c r="A25" s="43"/>
      <c r="B25" s="50"/>
      <c r="C25" s="58"/>
      <c r="D25" s="59"/>
      <c r="E25" s="60"/>
      <c r="F25" s="60"/>
      <c r="G25" s="60"/>
      <c r="H25" s="59"/>
      <c r="I25" s="59"/>
      <c r="J25" s="59"/>
      <c r="K25" s="59"/>
      <c r="L25" s="59"/>
      <c r="M25" s="59"/>
      <c r="N25" s="61"/>
      <c r="O25" s="53"/>
      <c r="P25" s="23"/>
    </row>
    <row r="26" spans="1:19" ht="15.75" customHeight="1" thickBot="1" x14ac:dyDescent="0.35">
      <c r="A26" s="43"/>
      <c r="B26" s="50"/>
      <c r="C26" s="194" t="s">
        <v>43</v>
      </c>
      <c r="D26" s="62" t="s">
        <v>13</v>
      </c>
      <c r="E26" s="52">
        <v>0</v>
      </c>
      <c r="F26" s="52">
        <v>0</v>
      </c>
      <c r="G26" s="52">
        <v>0</v>
      </c>
      <c r="H26" s="52">
        <v>0</v>
      </c>
      <c r="I26" s="52">
        <v>0</v>
      </c>
      <c r="J26" s="52">
        <v>0</v>
      </c>
      <c r="K26" s="52">
        <v>0</v>
      </c>
      <c r="L26" s="52">
        <v>0</v>
      </c>
      <c r="M26" s="52">
        <v>0</v>
      </c>
      <c r="N26" s="52">
        <v>0</v>
      </c>
      <c r="O26" s="53"/>
      <c r="P26" s="23"/>
    </row>
    <row r="27" spans="1:19" ht="14.25" customHeight="1" thickBot="1" x14ac:dyDescent="0.35">
      <c r="A27" s="43"/>
      <c r="B27" s="50"/>
      <c r="C27" s="195"/>
      <c r="D27" s="63" t="s">
        <v>14</v>
      </c>
      <c r="E27" s="55">
        <v>0</v>
      </c>
      <c r="F27" s="55">
        <v>0</v>
      </c>
      <c r="G27" s="55">
        <v>0</v>
      </c>
      <c r="H27" s="55">
        <v>0</v>
      </c>
      <c r="I27" s="55">
        <v>0</v>
      </c>
      <c r="J27" s="55">
        <v>0</v>
      </c>
      <c r="K27" s="55">
        <v>0</v>
      </c>
      <c r="L27" s="55">
        <v>0</v>
      </c>
      <c r="M27" s="55">
        <v>0</v>
      </c>
      <c r="N27" s="55">
        <v>0</v>
      </c>
      <c r="O27" s="53"/>
      <c r="P27" s="23"/>
    </row>
    <row r="28" spans="1:19" ht="15" thickBot="1" x14ac:dyDescent="0.35">
      <c r="A28" s="43"/>
      <c r="B28" s="50"/>
      <c r="C28" s="176" t="s">
        <v>44</v>
      </c>
      <c r="D28" s="88" t="s">
        <v>15</v>
      </c>
      <c r="E28" s="57" t="s">
        <v>16</v>
      </c>
      <c r="F28" s="57" t="s">
        <v>16</v>
      </c>
      <c r="G28" s="57" t="s">
        <v>16</v>
      </c>
      <c r="H28" s="57" t="s">
        <v>16</v>
      </c>
      <c r="I28" s="57" t="s">
        <v>16</v>
      </c>
      <c r="J28" s="57" t="s">
        <v>16</v>
      </c>
      <c r="K28" s="57" t="s">
        <v>16</v>
      </c>
      <c r="L28" s="57" t="s">
        <v>16</v>
      </c>
      <c r="M28" s="57" t="s">
        <v>16</v>
      </c>
      <c r="N28" s="64" t="s">
        <v>16</v>
      </c>
      <c r="O28" s="53"/>
      <c r="P28" s="23"/>
    </row>
    <row r="29" spans="1:19" ht="15" thickBot="1" x14ac:dyDescent="0.35">
      <c r="A29" s="43"/>
      <c r="B29" s="50"/>
      <c r="C29" s="65"/>
      <c r="D29" s="65"/>
      <c r="E29" s="65"/>
      <c r="F29" s="65"/>
      <c r="G29" s="65"/>
      <c r="H29" s="65"/>
      <c r="I29" s="65"/>
      <c r="J29" s="65"/>
      <c r="K29" s="65"/>
      <c r="L29" s="65"/>
      <c r="M29" s="65"/>
      <c r="N29" s="65"/>
      <c r="O29" s="53"/>
      <c r="P29" s="1"/>
    </row>
    <row r="30" spans="1:19" ht="15" thickBot="1" x14ac:dyDescent="0.35">
      <c r="A30" s="3"/>
      <c r="B30" s="66"/>
      <c r="C30" s="193" t="s">
        <v>17</v>
      </c>
      <c r="D30" s="193"/>
      <c r="E30" s="67">
        <f>IF(UPPER($F$14="GEN"),ROUND(E23*(1-$F$16),1)*$F$17+ROUND(E27*(1-$F$16),1)*IF($C$28="Summer",$F$17*184/365,$F$17*181/365),ROUND(E23*$F$18,1)*$F$17+ROUND(E27*$F$18,1)*IF($C$28="Summer",$F$17*184/365,$F$17*181/365))</f>
        <v>0</v>
      </c>
      <c r="F30" s="67">
        <f>IF(UPPER($F$14="GEN"),ROUND(F23*(1-$F$16),1)*$F$17+ROUND(F27*(1-$F$16),1)*IF($C$28="Summer",$F$17*184/365,$F$17*181/365),ROUND(F23*$F$18,1)*$F$17+ROUND(F27*$F$18,1)*IF($C$28="Summer",$F$17*184/365,$F$17*181/365))</f>
        <v>0</v>
      </c>
      <c r="G30" s="67">
        <f t="shared" ref="G30:N30" si="0">IF(UPPER($F$14="GEN"),ROUND(G23*(1-$F$16),1)*$F$17+ROUND(G27*(1-$F$16),1)*IF($C$28="Summer",$F$17*184/365,$F$17*181/365),ROUND(G23*$F$18,1)*$F$17+ROUND(G27*$F$18,1)*IF($C$28="Summer",$F$17*184/365,$F$17*181/365))</f>
        <v>0</v>
      </c>
      <c r="H30" s="67">
        <f t="shared" si="0"/>
        <v>0</v>
      </c>
      <c r="I30" s="67">
        <f t="shared" si="0"/>
        <v>0</v>
      </c>
      <c r="J30" s="67">
        <f t="shared" si="0"/>
        <v>0</v>
      </c>
      <c r="K30" s="67">
        <f t="shared" si="0"/>
        <v>0</v>
      </c>
      <c r="L30" s="67">
        <f t="shared" si="0"/>
        <v>0</v>
      </c>
      <c r="M30" s="67">
        <f t="shared" si="0"/>
        <v>0</v>
      </c>
      <c r="N30" s="67">
        <f t="shared" si="0"/>
        <v>0</v>
      </c>
      <c r="O30" s="68"/>
      <c r="P30" s="1"/>
    </row>
    <row r="31" spans="1:19" ht="15" thickBot="1" x14ac:dyDescent="0.35">
      <c r="A31" s="3"/>
      <c r="B31" s="1"/>
      <c r="C31" s="1"/>
      <c r="D31" s="1"/>
      <c r="E31" s="1"/>
      <c r="F31" s="1"/>
      <c r="G31" s="1"/>
      <c r="H31" s="1"/>
      <c r="I31" s="1"/>
      <c r="J31" s="1"/>
      <c r="K31" s="1"/>
      <c r="L31" s="1"/>
      <c r="M31" s="1"/>
      <c r="N31" s="1"/>
      <c r="O31" s="1"/>
      <c r="P31" s="1"/>
    </row>
    <row r="32" spans="1:19" x14ac:dyDescent="0.3">
      <c r="A32" s="3"/>
      <c r="B32" s="33"/>
      <c r="C32" s="69" t="s">
        <v>18</v>
      </c>
      <c r="D32" s="70"/>
      <c r="E32" s="70"/>
      <c r="F32" s="70"/>
      <c r="G32" s="71">
        <f>SUM(E23:N23)+SUM(E27:N27)</f>
        <v>0</v>
      </c>
      <c r="H32" s="1"/>
      <c r="I32" s="1"/>
      <c r="J32" s="1"/>
      <c r="K32" s="1"/>
      <c r="L32" s="1"/>
      <c r="M32" s="1"/>
      <c r="N32" s="1"/>
      <c r="O32" s="1"/>
      <c r="P32" s="1"/>
    </row>
    <row r="33" spans="1:16" x14ac:dyDescent="0.3">
      <c r="A33" s="3"/>
      <c r="B33" s="24"/>
      <c r="C33" s="25" t="s">
        <v>19</v>
      </c>
      <c r="D33" s="17"/>
      <c r="E33" s="17"/>
      <c r="F33" s="17"/>
      <c r="G33" s="72">
        <f>IF(UPPER(F14="GEN"),ROUND(G32*(1-F16),1),ROUND(G32*F18,1))</f>
        <v>0</v>
      </c>
      <c r="H33" s="1"/>
      <c r="I33" s="1"/>
      <c r="J33" s="1"/>
      <c r="K33" s="1"/>
      <c r="L33" s="1"/>
      <c r="M33" s="1"/>
      <c r="N33" s="1"/>
      <c r="O33" s="1"/>
      <c r="P33" s="1"/>
    </row>
    <row r="34" spans="1:16" x14ac:dyDescent="0.3">
      <c r="A34" s="3"/>
      <c r="B34" s="24"/>
      <c r="C34" s="25" t="s">
        <v>20</v>
      </c>
      <c r="D34" s="17"/>
      <c r="E34" s="17"/>
      <c r="F34" s="17"/>
      <c r="G34" s="73">
        <f>SUM(E30:N30)</f>
        <v>0</v>
      </c>
      <c r="H34" s="1"/>
      <c r="I34" s="1"/>
      <c r="J34" s="1"/>
      <c r="K34" s="1"/>
      <c r="L34" s="1"/>
      <c r="M34" s="1"/>
      <c r="N34" s="1"/>
      <c r="O34" s="1"/>
      <c r="P34" s="1"/>
    </row>
    <row r="35" spans="1:16" ht="22.5" customHeight="1" thickBot="1" x14ac:dyDescent="0.35">
      <c r="A35" s="3"/>
      <c r="B35" s="28"/>
      <c r="C35" s="75" t="s">
        <v>21</v>
      </c>
      <c r="D35" s="76"/>
      <c r="E35" s="76"/>
      <c r="F35" s="76"/>
      <c r="G35" s="77">
        <v>0</v>
      </c>
      <c r="H35" s="74"/>
      <c r="I35" s="1"/>
      <c r="J35" s="1"/>
      <c r="K35" s="1"/>
      <c r="L35" s="1"/>
      <c r="M35" s="1"/>
      <c r="N35" s="1"/>
      <c r="O35" s="1"/>
      <c r="P35" s="1"/>
    </row>
    <row r="36" spans="1:16" ht="26.25" customHeight="1" thickBot="1" x14ac:dyDescent="0.35">
      <c r="A36" s="3"/>
      <c r="B36" s="66"/>
      <c r="C36" s="185" t="s">
        <v>36</v>
      </c>
      <c r="D36" s="185"/>
      <c r="E36" s="185"/>
      <c r="F36" s="186"/>
      <c r="G36" s="78">
        <f>ROUNDUP(IF(UPPER(F14="GEN"),G34*(1-G35),G34),-2)</f>
        <v>0</v>
      </c>
      <c r="H36" s="1"/>
      <c r="I36" s="1"/>
      <c r="J36" s="1"/>
      <c r="K36" s="1"/>
      <c r="L36" s="1"/>
      <c r="M36" s="1"/>
      <c r="N36" s="1"/>
      <c r="O36" s="1"/>
    </row>
    <row r="37" spans="1:16" ht="27.75" customHeight="1" thickBot="1" x14ac:dyDescent="0.35">
      <c r="B37" s="84"/>
      <c r="C37" s="187" t="s">
        <v>38</v>
      </c>
      <c r="D37" s="187"/>
      <c r="E37" s="187"/>
      <c r="F37" s="188"/>
      <c r="G37" s="78">
        <f>ROUNDUP(G36/0.9,-2)</f>
        <v>0</v>
      </c>
    </row>
    <row r="38" spans="1:16" ht="38.25" customHeight="1" x14ac:dyDescent="0.3">
      <c r="C38" s="184" t="s">
        <v>37</v>
      </c>
      <c r="D38" s="184"/>
      <c r="E38" s="184"/>
      <c r="F38" s="184"/>
      <c r="G38" s="184"/>
    </row>
    <row r="39" spans="1:16" ht="12" customHeight="1" x14ac:dyDescent="0.3">
      <c r="C39" s="85"/>
      <c r="D39" s="86"/>
      <c r="E39" s="86"/>
      <c r="F39" s="86"/>
      <c r="G39" s="86"/>
    </row>
    <row r="42" spans="1:16" x14ac:dyDescent="0.3">
      <c r="I42" s="83"/>
    </row>
    <row r="43" spans="1:16" ht="15.75" customHeight="1" x14ac:dyDescent="0.3"/>
    <row r="49" spans="3:18" x14ac:dyDescent="0.3">
      <c r="C49" s="79"/>
      <c r="D49" s="80"/>
      <c r="E49" s="81"/>
      <c r="F49" s="81"/>
      <c r="G49" s="81"/>
      <c r="H49" s="81"/>
      <c r="I49" s="81"/>
      <c r="J49" s="81"/>
      <c r="K49" s="81"/>
      <c r="L49" s="81"/>
      <c r="M49" s="81"/>
      <c r="N49" s="81"/>
      <c r="O49" s="17"/>
      <c r="P49" s="17"/>
      <c r="Q49" s="1"/>
    </row>
    <row r="50" spans="3:18" x14ac:dyDescent="0.3">
      <c r="C50" s="183"/>
      <c r="D50" s="183"/>
      <c r="E50" s="183"/>
      <c r="F50" s="183"/>
      <c r="G50" s="183"/>
      <c r="H50" s="183"/>
      <c r="I50" s="183"/>
      <c r="J50" s="183"/>
      <c r="K50" s="183"/>
      <c r="L50" s="183"/>
      <c r="M50" s="183"/>
      <c r="N50" s="183"/>
      <c r="O50" s="183"/>
      <c r="P50" s="183"/>
      <c r="Q50" s="183"/>
      <c r="R50" s="183"/>
    </row>
  </sheetData>
  <mergeCells count="9">
    <mergeCell ref="C50:R50"/>
    <mergeCell ref="C38:G38"/>
    <mergeCell ref="C36:F36"/>
    <mergeCell ref="C37:F37"/>
    <mergeCell ref="B3:Q3"/>
    <mergeCell ref="C20:N20"/>
    <mergeCell ref="C22:C24"/>
    <mergeCell ref="C30:D30"/>
    <mergeCell ref="C26:C27"/>
  </mergeCells>
  <conditionalFormatting sqref="G35">
    <cfRule type="expression" dxfId="9" priority="3">
      <formula>UPPER($F$14)="GEN"</formula>
    </cfRule>
  </conditionalFormatting>
  <conditionalFormatting sqref="F16">
    <cfRule type="expression" dxfId="8" priority="1">
      <formula>UPPER($F$14)="GEN"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F15</xm:sqref>
        </x14:dataValidation>
        <x14:dataValidation type="list" allowBlank="1" showInputMessage="1" showErrorMessage="1">
          <x14:formula1>
            <xm:f>dropdown!$A$1:$A$3</xm:f>
          </x14:formula1>
          <xm:sqref>F14</xm:sqref>
        </x14:dataValidation>
        <x14:dataValidation type="list" allowBlank="1" showInputMessage="1" showErrorMessage="1">
          <x14:formula1>
            <xm:f>dropdown!$F$1:$F$2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6"/>
  <sheetViews>
    <sheetView showGridLines="0" workbookViewId="0">
      <selection activeCell="F22" sqref="F22"/>
    </sheetView>
  </sheetViews>
  <sheetFormatPr defaultColWidth="9.109375" defaultRowHeight="14.4" x14ac:dyDescent="0.3"/>
  <cols>
    <col min="1" max="1" width="2.33203125" style="2" customWidth="1"/>
    <col min="2" max="2" width="0.88671875" style="2" customWidth="1"/>
    <col min="3" max="3" width="20.109375" style="2" customWidth="1"/>
    <col min="4" max="4" width="11.109375" style="2" customWidth="1"/>
    <col min="5" max="14" width="14.88671875" style="2" customWidth="1"/>
    <col min="15" max="15" width="0.88671875" style="2" customWidth="1"/>
    <col min="16" max="16" width="8.88671875" style="2" customWidth="1"/>
    <col min="17" max="18" width="9.109375" style="2"/>
    <col min="19" max="20" width="9.109375" style="2" customWidth="1"/>
    <col min="21" max="16384" width="9.10937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3">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ht="15" customHeight="1" x14ac:dyDescent="0.25">
      <c r="A8" s="3"/>
      <c r="B8" s="15"/>
      <c r="C8" s="106" t="s">
        <v>48</v>
      </c>
      <c r="D8" s="17"/>
      <c r="E8" s="17"/>
      <c r="F8" s="17"/>
      <c r="G8" s="17"/>
      <c r="H8" s="17"/>
      <c r="I8" s="17"/>
      <c r="J8" s="17"/>
      <c r="K8" s="17"/>
      <c r="L8" s="17"/>
      <c r="M8" s="17"/>
      <c r="N8" s="17"/>
      <c r="O8" s="17"/>
      <c r="P8" s="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s="92" customFormat="1" ht="15" customHeight="1" x14ac:dyDescent="0.25">
      <c r="A11" s="93"/>
      <c r="B11" s="105"/>
      <c r="C11" s="106" t="s">
        <v>53</v>
      </c>
      <c r="D11" s="107"/>
      <c r="E11" s="107"/>
      <c r="F11" s="107"/>
      <c r="G11" s="107"/>
      <c r="H11" s="107"/>
      <c r="I11" s="107"/>
      <c r="J11" s="107"/>
      <c r="K11" s="107"/>
      <c r="L11" s="107"/>
      <c r="M11" s="107"/>
      <c r="N11" s="107"/>
      <c r="O11" s="107"/>
      <c r="P11" s="9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3"/>
      <c r="B13" s="15"/>
      <c r="C13" s="16"/>
      <c r="D13" s="17"/>
      <c r="E13" s="17"/>
      <c r="F13" s="17"/>
      <c r="G13" s="17"/>
      <c r="H13" s="17"/>
      <c r="I13" s="17"/>
      <c r="J13" s="17"/>
      <c r="K13" s="17"/>
      <c r="L13" s="17"/>
      <c r="M13" s="17"/>
      <c r="N13" s="17"/>
      <c r="O13" s="17"/>
      <c r="P13" s="1"/>
    </row>
    <row r="14" spans="1:22" ht="15" customHeight="1" x14ac:dyDescent="0.25">
      <c r="A14" s="3"/>
      <c r="B14" s="15"/>
      <c r="C14" s="79" t="s">
        <v>35</v>
      </c>
      <c r="D14" s="80"/>
      <c r="E14" s="81"/>
      <c r="F14" s="81"/>
      <c r="G14" s="81"/>
      <c r="H14" s="81"/>
      <c r="I14" s="81"/>
      <c r="J14" s="81"/>
      <c r="K14" s="81"/>
      <c r="L14" s="81"/>
      <c r="M14" s="81"/>
      <c r="N14" s="81"/>
      <c r="O14" s="17"/>
      <c r="P14" s="17"/>
      <c r="Q14" s="1"/>
    </row>
    <row r="15" spans="1:22" ht="22.5" customHeight="1" x14ac:dyDescent="0.3">
      <c r="A15" s="3"/>
      <c r="B15" s="15"/>
      <c r="C15" s="183" t="s">
        <v>49</v>
      </c>
      <c r="D15" s="183"/>
      <c r="E15" s="183"/>
      <c r="F15" s="183"/>
      <c r="G15" s="183"/>
      <c r="H15" s="183"/>
      <c r="I15" s="183"/>
      <c r="J15" s="183"/>
      <c r="K15" s="183"/>
      <c r="L15" s="183"/>
      <c r="M15" s="183"/>
      <c r="N15" s="183"/>
      <c r="O15" s="183"/>
      <c r="P15" s="183"/>
      <c r="Q15" s="183"/>
      <c r="R15" s="183"/>
    </row>
    <row r="16" spans="1:22" ht="15.75" thickBot="1" x14ac:dyDescent="0.3">
      <c r="A16" s="3"/>
      <c r="B16" s="1"/>
      <c r="D16" s="1"/>
      <c r="E16" s="1"/>
      <c r="F16" s="1"/>
      <c r="G16" s="1"/>
      <c r="H16" s="1"/>
      <c r="I16" s="1"/>
      <c r="J16" s="1"/>
      <c r="K16" s="1"/>
      <c r="L16" s="1"/>
      <c r="M16" s="1"/>
      <c r="N16" s="1"/>
      <c r="O16" s="1"/>
      <c r="P16" s="1"/>
    </row>
    <row r="17" spans="1:16" ht="15" x14ac:dyDescent="0.25">
      <c r="A17" s="93"/>
      <c r="B17" s="108"/>
      <c r="C17" s="109" t="s">
        <v>5</v>
      </c>
      <c r="D17" s="110"/>
      <c r="E17" s="111"/>
      <c r="F17" s="112" t="s">
        <v>6</v>
      </c>
      <c r="G17" s="91"/>
      <c r="H17" s="113"/>
      <c r="I17" s="113"/>
      <c r="J17" s="113"/>
      <c r="K17" s="113"/>
      <c r="L17" s="113"/>
      <c r="M17" s="113"/>
      <c r="N17" s="113"/>
      <c r="O17" s="113"/>
      <c r="P17" s="113"/>
    </row>
    <row r="18" spans="1:16" ht="15" x14ac:dyDescent="0.25">
      <c r="A18" s="93"/>
      <c r="B18" s="114"/>
      <c r="C18" s="115" t="s">
        <v>7</v>
      </c>
      <c r="D18" s="107"/>
      <c r="E18" s="116"/>
      <c r="F18" s="117" t="s">
        <v>27</v>
      </c>
      <c r="G18" s="91"/>
      <c r="H18" s="113"/>
      <c r="I18" s="113"/>
      <c r="J18" s="87"/>
      <c r="K18" s="87"/>
      <c r="L18" s="113"/>
      <c r="M18" s="113"/>
      <c r="N18" s="113"/>
      <c r="O18" s="113"/>
      <c r="P18" s="113"/>
    </row>
    <row r="19" spans="1:16" ht="15.75" thickBot="1" x14ac:dyDescent="0.3">
      <c r="A19" s="93"/>
      <c r="B19" s="118"/>
      <c r="C19" s="119" t="s">
        <v>9</v>
      </c>
      <c r="D19" s="120"/>
      <c r="E19" s="121"/>
      <c r="F19" s="122">
        <v>0.02</v>
      </c>
      <c r="G19" s="91"/>
      <c r="H19" s="113"/>
      <c r="I19" s="113"/>
      <c r="J19" s="179"/>
      <c r="K19" s="87"/>
      <c r="L19" s="113"/>
      <c r="M19" s="113"/>
      <c r="N19" s="113"/>
      <c r="O19" s="113"/>
      <c r="P19" s="113"/>
    </row>
    <row r="20" spans="1:16" ht="15" x14ac:dyDescent="0.25">
      <c r="A20" s="93"/>
      <c r="B20" s="123"/>
      <c r="C20" s="124" t="s">
        <v>10</v>
      </c>
      <c r="D20" s="125"/>
      <c r="E20" s="126"/>
      <c r="F20" s="127">
        <f>VLOOKUP(F18,dropdown!B$1:C$15,2,FALSE)</f>
        <v>62845.7</v>
      </c>
      <c r="G20" s="91"/>
      <c r="H20" s="113"/>
      <c r="I20" s="113"/>
      <c r="J20" s="113"/>
      <c r="K20" s="113"/>
      <c r="L20" s="113"/>
      <c r="M20" s="113"/>
      <c r="N20" s="113"/>
      <c r="O20" s="113"/>
      <c r="P20" s="113"/>
    </row>
    <row r="21" spans="1:16" ht="15.75" thickBot="1" x14ac:dyDescent="0.3">
      <c r="A21" s="93"/>
      <c r="B21" s="128"/>
      <c r="C21" s="129" t="s">
        <v>11</v>
      </c>
      <c r="D21" s="130"/>
      <c r="E21" s="131"/>
      <c r="F21" s="132">
        <v>1.0898000000000001</v>
      </c>
      <c r="G21" s="91"/>
      <c r="H21" s="113"/>
      <c r="I21" s="113"/>
      <c r="J21" s="113"/>
      <c r="K21" s="113"/>
      <c r="L21" s="113"/>
      <c r="M21" s="113"/>
      <c r="N21" s="113"/>
      <c r="O21" s="113"/>
      <c r="P21" s="113"/>
    </row>
    <row r="22" spans="1:16" ht="15.75" thickBot="1" x14ac:dyDescent="0.3">
      <c r="A22" s="133"/>
      <c r="B22" s="113"/>
      <c r="C22" s="113"/>
      <c r="D22" s="113"/>
      <c r="E22" s="113"/>
      <c r="F22" s="113"/>
      <c r="G22" s="113"/>
      <c r="H22" s="113"/>
      <c r="I22" s="113"/>
      <c r="J22" s="113"/>
      <c r="K22" s="113"/>
      <c r="L22" s="113"/>
      <c r="M22" s="113"/>
      <c r="N22" s="113"/>
      <c r="O22" s="113"/>
      <c r="P22" s="113"/>
    </row>
    <row r="23" spans="1:16" ht="15.75" thickBot="1" x14ac:dyDescent="0.3">
      <c r="A23" s="133"/>
      <c r="B23" s="134"/>
      <c r="C23" s="190" t="s">
        <v>12</v>
      </c>
      <c r="D23" s="190"/>
      <c r="E23" s="190"/>
      <c r="F23" s="190"/>
      <c r="G23" s="190"/>
      <c r="H23" s="190"/>
      <c r="I23" s="190"/>
      <c r="J23" s="190"/>
      <c r="K23" s="190"/>
      <c r="L23" s="190"/>
      <c r="M23" s="190"/>
      <c r="N23" s="190"/>
      <c r="O23" s="135"/>
      <c r="P23" s="113"/>
    </row>
    <row r="24" spans="1:16" ht="15"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6" ht="15.75" customHeight="1" thickBot="1" x14ac:dyDescent="0.35">
      <c r="A25" s="133"/>
      <c r="B25" s="140"/>
      <c r="C25" s="195" t="s">
        <v>42</v>
      </c>
      <c r="D25" s="141" t="s">
        <v>13</v>
      </c>
      <c r="E25" s="142">
        <v>0</v>
      </c>
      <c r="F25" s="142">
        <v>0</v>
      </c>
      <c r="G25" s="142">
        <v>0</v>
      </c>
      <c r="H25" s="142">
        <v>0</v>
      </c>
      <c r="I25" s="142">
        <v>0</v>
      </c>
      <c r="J25" s="142">
        <v>0</v>
      </c>
      <c r="K25" s="142">
        <v>0</v>
      </c>
      <c r="L25" s="142">
        <v>0</v>
      </c>
      <c r="M25" s="142">
        <v>0</v>
      </c>
      <c r="N25" s="142">
        <v>0</v>
      </c>
      <c r="O25" s="143"/>
      <c r="P25" s="113"/>
    </row>
    <row r="26" spans="1:16" ht="15" thickBot="1" x14ac:dyDescent="0.35">
      <c r="A26" s="133"/>
      <c r="B26" s="140"/>
      <c r="C26" s="195"/>
      <c r="D26" s="144" t="s">
        <v>14</v>
      </c>
      <c r="E26" s="145">
        <v>100</v>
      </c>
      <c r="F26" s="145">
        <v>0</v>
      </c>
      <c r="G26" s="145">
        <v>0</v>
      </c>
      <c r="H26" s="145">
        <v>0</v>
      </c>
      <c r="I26" s="145">
        <v>0</v>
      </c>
      <c r="J26" s="145">
        <v>0</v>
      </c>
      <c r="K26" s="145">
        <v>0</v>
      </c>
      <c r="L26" s="145">
        <v>0</v>
      </c>
      <c r="M26" s="145">
        <v>0</v>
      </c>
      <c r="N26" s="145">
        <v>0</v>
      </c>
      <c r="O26" s="143"/>
      <c r="P26" s="113"/>
    </row>
    <row r="27" spans="1:16" ht="15" thickBot="1" x14ac:dyDescent="0.35">
      <c r="A27" s="133"/>
      <c r="B27" s="140"/>
      <c r="C27" s="191"/>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6" ht="15" thickBot="1" x14ac:dyDescent="0.35">
      <c r="A28" s="133"/>
      <c r="B28" s="140"/>
      <c r="C28" s="148"/>
      <c r="D28" s="149"/>
      <c r="E28" s="150"/>
      <c r="F28" s="150"/>
      <c r="G28" s="150"/>
      <c r="H28" s="149"/>
      <c r="I28" s="149"/>
      <c r="J28" s="149"/>
      <c r="K28" s="149"/>
      <c r="L28" s="149"/>
      <c r="M28" s="149"/>
      <c r="N28" s="151"/>
      <c r="O28" s="143"/>
      <c r="P28" s="113"/>
    </row>
    <row r="29" spans="1:16" ht="15.75" customHeight="1" thickBot="1" x14ac:dyDescent="0.35">
      <c r="A29" s="133"/>
      <c r="B29" s="140"/>
      <c r="C29" s="194" t="s">
        <v>43</v>
      </c>
      <c r="D29" s="152" t="s">
        <v>13</v>
      </c>
      <c r="E29" s="142">
        <v>0</v>
      </c>
      <c r="F29" s="142">
        <v>0</v>
      </c>
      <c r="G29" s="142">
        <v>0</v>
      </c>
      <c r="H29" s="142">
        <v>0</v>
      </c>
      <c r="I29" s="142">
        <v>0</v>
      </c>
      <c r="J29" s="142">
        <v>0</v>
      </c>
      <c r="K29" s="142">
        <v>0</v>
      </c>
      <c r="L29" s="142">
        <v>0</v>
      </c>
      <c r="M29" s="142">
        <v>0</v>
      </c>
      <c r="N29" s="142">
        <v>0</v>
      </c>
      <c r="O29" s="143"/>
      <c r="P29" s="113"/>
    </row>
    <row r="30" spans="1:16" ht="14.25" customHeight="1" thickBot="1" x14ac:dyDescent="0.35">
      <c r="A30" s="133"/>
      <c r="B30" s="140"/>
      <c r="C30" s="195"/>
      <c r="D30" s="153" t="s">
        <v>14</v>
      </c>
      <c r="E30" s="145">
        <v>0</v>
      </c>
      <c r="F30" s="145">
        <v>0</v>
      </c>
      <c r="G30" s="145">
        <v>0</v>
      </c>
      <c r="H30" s="145">
        <v>0</v>
      </c>
      <c r="I30" s="145">
        <v>0</v>
      </c>
      <c r="J30" s="145">
        <v>0</v>
      </c>
      <c r="K30" s="145">
        <v>0</v>
      </c>
      <c r="L30" s="145">
        <v>0</v>
      </c>
      <c r="M30" s="145">
        <v>0</v>
      </c>
      <c r="N30" s="145">
        <v>0</v>
      </c>
      <c r="O30" s="143"/>
      <c r="P30" s="113"/>
    </row>
    <row r="31" spans="1:16" ht="15" thickBot="1" x14ac:dyDescent="0.35">
      <c r="A31" s="133"/>
      <c r="B31" s="140"/>
      <c r="C31" s="180" t="s">
        <v>44</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6" ht="15" thickBot="1" x14ac:dyDescent="0.35">
      <c r="A32" s="133"/>
      <c r="B32" s="140"/>
      <c r="C32" s="155"/>
      <c r="D32" s="155"/>
      <c r="E32" s="155"/>
      <c r="F32" s="155"/>
      <c r="G32" s="155"/>
      <c r="H32" s="155"/>
      <c r="I32" s="155"/>
      <c r="J32" s="155"/>
      <c r="K32" s="155"/>
      <c r="L32" s="155"/>
      <c r="M32" s="155"/>
      <c r="N32" s="155"/>
      <c r="O32" s="143"/>
      <c r="P32" s="91"/>
    </row>
    <row r="33" spans="1:16" ht="15" thickBot="1" x14ac:dyDescent="0.35">
      <c r="A33" s="93"/>
      <c r="B33" s="156"/>
      <c r="C33" s="193" t="s">
        <v>17</v>
      </c>
      <c r="D33" s="193"/>
      <c r="E33" s="157">
        <f>IF(UPPER($F$17="GEN"),ROUND(E26*(1-$F$19),1)*$F$20+ROUND(E30*(1-$F$19),1)*IF($C$31="Summer",$F$20*184/365,$F$20*181/365),ROUND(E26*$F$21,1)*$F$20+ROUND(E30*$F$21,1)*IF($C$31="Summer",$F$20*184/365,$F$20*181/365))</f>
        <v>6158878.5999999996</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 thickBot="1" x14ac:dyDescent="0.35">
      <c r="A34" s="93"/>
      <c r="B34" s="91"/>
      <c r="C34" s="91"/>
      <c r="D34" s="91"/>
      <c r="E34" s="91"/>
      <c r="F34" s="91"/>
      <c r="G34" s="91"/>
      <c r="H34" s="91"/>
      <c r="I34" s="91"/>
      <c r="J34" s="91"/>
      <c r="K34" s="91"/>
      <c r="L34" s="91"/>
      <c r="M34" s="91"/>
      <c r="N34" s="91"/>
      <c r="O34" s="91"/>
      <c r="P34" s="91"/>
    </row>
    <row r="35" spans="1:16" x14ac:dyDescent="0.3">
      <c r="A35" s="93"/>
      <c r="B35" s="123"/>
      <c r="C35" s="159" t="s">
        <v>18</v>
      </c>
      <c r="D35" s="160"/>
      <c r="E35" s="160"/>
      <c r="F35" s="160"/>
      <c r="G35" s="161">
        <f>SUM(E26:N26)+SUM(E30:N30)</f>
        <v>100</v>
      </c>
      <c r="H35" s="91"/>
      <c r="I35" s="91"/>
      <c r="J35" s="91"/>
      <c r="K35" s="91"/>
      <c r="L35" s="91"/>
      <c r="M35" s="91"/>
      <c r="N35" s="91"/>
      <c r="O35" s="91"/>
      <c r="P35" s="91"/>
    </row>
    <row r="36" spans="1:16" x14ac:dyDescent="0.3">
      <c r="A36" s="93"/>
      <c r="B36" s="114"/>
      <c r="C36" s="115" t="s">
        <v>19</v>
      </c>
      <c r="D36" s="107"/>
      <c r="E36" s="107"/>
      <c r="F36" s="107"/>
      <c r="G36" s="162">
        <f>IF(UPPER(F17="GEN"),ROUND(G35*(1-F19),1),ROUND(G35*F21,1))</f>
        <v>98</v>
      </c>
      <c r="H36" s="91"/>
      <c r="I36" s="91"/>
      <c r="J36" s="91"/>
      <c r="K36" s="91"/>
      <c r="L36" s="91"/>
      <c r="M36" s="91"/>
      <c r="N36" s="91"/>
      <c r="O36" s="91"/>
      <c r="P36" s="91"/>
    </row>
    <row r="37" spans="1:16" x14ac:dyDescent="0.3">
      <c r="A37" s="93"/>
      <c r="B37" s="114"/>
      <c r="C37" s="115" t="s">
        <v>20</v>
      </c>
      <c r="D37" s="107"/>
      <c r="E37" s="107"/>
      <c r="F37" s="107"/>
      <c r="G37" s="163">
        <f>SUM(E33:N33)</f>
        <v>6158878.5999999996</v>
      </c>
      <c r="H37" s="91"/>
      <c r="I37" s="91"/>
      <c r="J37" s="91"/>
      <c r="K37" s="91"/>
      <c r="L37" s="91"/>
      <c r="M37" s="91"/>
      <c r="N37" s="91"/>
      <c r="O37" s="91"/>
      <c r="P37" s="91"/>
    </row>
    <row r="38" spans="1:16" ht="18.75" customHeight="1" thickBot="1" x14ac:dyDescent="0.35">
      <c r="A38" s="93"/>
      <c r="B38" s="118"/>
      <c r="C38" s="165" t="s">
        <v>21</v>
      </c>
      <c r="D38" s="166"/>
      <c r="E38" s="166"/>
      <c r="F38" s="166"/>
      <c r="G38" s="167">
        <v>0.7</v>
      </c>
      <c r="H38" s="164"/>
      <c r="I38" s="89"/>
      <c r="J38" s="91"/>
      <c r="K38" s="91"/>
      <c r="L38" s="91"/>
      <c r="M38" s="91"/>
      <c r="N38" s="91"/>
      <c r="O38" s="91"/>
      <c r="P38" s="91"/>
    </row>
    <row r="39" spans="1:16" ht="26.25" customHeight="1" thickBot="1" x14ac:dyDescent="0.35">
      <c r="A39" s="93"/>
      <c r="B39" s="156"/>
      <c r="C39" s="185" t="s">
        <v>36</v>
      </c>
      <c r="D39" s="185"/>
      <c r="E39" s="185"/>
      <c r="F39" s="186"/>
      <c r="G39" s="168">
        <f>ROUNDUP(IF(UPPER(F17="GEN"),G37*(1-G38),G37),-2)</f>
        <v>1847700</v>
      </c>
      <c r="H39" s="91"/>
      <c r="I39" s="91"/>
      <c r="J39" s="91"/>
      <c r="K39" s="91"/>
      <c r="L39" s="91"/>
      <c r="M39" s="91"/>
      <c r="N39" s="91"/>
      <c r="O39" s="91"/>
      <c r="P39" s="91"/>
    </row>
    <row r="40" spans="1:16" ht="27.75" customHeight="1" thickBot="1" x14ac:dyDescent="0.35">
      <c r="A40" s="92"/>
      <c r="B40" s="173"/>
      <c r="C40" s="187" t="s">
        <v>38</v>
      </c>
      <c r="D40" s="187"/>
      <c r="E40" s="187"/>
      <c r="F40" s="188"/>
      <c r="G40" s="168">
        <f>ROUNDUP(G39/0.9,-2)</f>
        <v>2053000</v>
      </c>
      <c r="H40" s="92"/>
      <c r="I40" s="92"/>
      <c r="J40" s="92"/>
      <c r="K40" s="92"/>
      <c r="L40" s="92"/>
      <c r="M40" s="92"/>
      <c r="N40" s="92"/>
      <c r="O40" s="92"/>
      <c r="P40" s="92"/>
    </row>
    <row r="41" spans="1:16" ht="38.25" customHeight="1" x14ac:dyDescent="0.3">
      <c r="A41" s="92"/>
      <c r="B41" s="92"/>
      <c r="C41" s="184" t="s">
        <v>37</v>
      </c>
      <c r="D41" s="184"/>
      <c r="E41" s="184"/>
      <c r="F41" s="184"/>
      <c r="G41" s="184"/>
      <c r="H41" s="92"/>
      <c r="I41" s="92"/>
      <c r="J41" s="92"/>
      <c r="K41" s="92"/>
      <c r="L41" s="92"/>
      <c r="M41" s="92"/>
      <c r="N41" s="92"/>
      <c r="O41" s="92"/>
      <c r="P41" s="92"/>
    </row>
    <row r="42" spans="1:16" ht="12" customHeight="1" x14ac:dyDescent="0.3">
      <c r="A42" s="92"/>
      <c r="B42" s="92"/>
      <c r="C42" s="174"/>
      <c r="D42" s="175"/>
      <c r="E42" s="175"/>
      <c r="F42" s="175"/>
      <c r="G42" s="175"/>
      <c r="H42" s="92"/>
      <c r="I42" s="92"/>
      <c r="J42" s="92"/>
      <c r="K42" s="92"/>
      <c r="L42" s="92"/>
      <c r="M42" s="92"/>
      <c r="N42" s="92"/>
      <c r="O42" s="92"/>
      <c r="P42" s="92"/>
    </row>
    <row r="45" spans="1:16" x14ac:dyDescent="0.3">
      <c r="A45" s="92"/>
      <c r="B45" s="92"/>
      <c r="C45" s="92"/>
      <c r="D45" s="92"/>
      <c r="E45" s="92"/>
      <c r="F45" s="92"/>
      <c r="G45" s="92"/>
      <c r="H45" s="92"/>
      <c r="I45" s="172"/>
      <c r="J45" s="92"/>
      <c r="K45" s="92"/>
      <c r="L45" s="92"/>
      <c r="M45" s="92"/>
      <c r="N45" s="92"/>
      <c r="O45" s="92"/>
      <c r="P45" s="92"/>
    </row>
    <row r="46" spans="1:16" ht="15.75" customHeight="1" x14ac:dyDescent="0.3">
      <c r="A46" s="92"/>
      <c r="B46" s="92"/>
      <c r="C46" s="92"/>
      <c r="D46" s="92"/>
      <c r="E46" s="92"/>
      <c r="F46" s="92"/>
      <c r="G46" s="92"/>
      <c r="H46" s="92"/>
      <c r="I46" s="92"/>
      <c r="J46" s="92"/>
      <c r="K46" s="92"/>
      <c r="L46" s="92"/>
      <c r="M46" s="92"/>
      <c r="N46" s="92"/>
      <c r="O46" s="92"/>
      <c r="P46" s="92"/>
    </row>
  </sheetData>
  <mergeCells count="9">
    <mergeCell ref="C39:F39"/>
    <mergeCell ref="C40:F40"/>
    <mergeCell ref="C41:G41"/>
    <mergeCell ref="C15:R15"/>
    <mergeCell ref="B3:Q3"/>
    <mergeCell ref="C23:N23"/>
    <mergeCell ref="C25:C27"/>
    <mergeCell ref="C29:C30"/>
    <mergeCell ref="C33:D33"/>
  </mergeCells>
  <conditionalFormatting sqref="F19">
    <cfRule type="expression" dxfId="7" priority="3">
      <formula>UPPER($F$17)="GEN"</formula>
    </cfRule>
  </conditionalFormatting>
  <conditionalFormatting sqref="G38">
    <cfRule type="expression" dxfId="6"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46"/>
  <sheetViews>
    <sheetView showGridLines="0" workbookViewId="0">
      <selection activeCell="F22" sqref="F22"/>
    </sheetView>
  </sheetViews>
  <sheetFormatPr defaultColWidth="9.109375" defaultRowHeight="14.4" x14ac:dyDescent="0.3"/>
  <cols>
    <col min="1" max="1" width="2.33203125" style="92" customWidth="1"/>
    <col min="2" max="2" width="0.88671875" style="92" customWidth="1"/>
    <col min="3" max="3" width="20.109375" style="92" customWidth="1"/>
    <col min="4" max="4" width="11.109375" style="92" customWidth="1"/>
    <col min="5" max="14" width="14.88671875" style="92" customWidth="1"/>
    <col min="15" max="15" width="0.88671875" style="92" customWidth="1"/>
    <col min="16" max="16" width="8.88671875" style="92" customWidth="1"/>
    <col min="17" max="18" width="9.109375" style="92"/>
    <col min="19" max="20" width="9.109375" style="92" customWidth="1"/>
    <col min="21" max="16384" width="9.109375" style="92"/>
  </cols>
  <sheetData>
    <row r="1" spans="1:22" ht="9" customHeight="1" thickBot="1" x14ac:dyDescent="0.3">
      <c r="A1" s="91"/>
      <c r="B1" s="91"/>
      <c r="C1" s="91"/>
      <c r="D1" s="91"/>
      <c r="E1" s="91"/>
      <c r="F1" s="91"/>
      <c r="G1" s="91"/>
      <c r="H1" s="91"/>
      <c r="I1" s="91"/>
      <c r="J1" s="91"/>
      <c r="K1" s="91"/>
      <c r="L1" s="91"/>
      <c r="M1" s="91"/>
      <c r="N1" s="91"/>
      <c r="O1" s="91"/>
      <c r="P1" s="91"/>
    </row>
    <row r="2" spans="1:22" ht="28.5" customHeight="1" thickBot="1" x14ac:dyDescent="0.3">
      <c r="A2" s="93"/>
      <c r="B2" s="94"/>
      <c r="C2" s="95" t="s">
        <v>55</v>
      </c>
      <c r="D2" s="96"/>
      <c r="E2" s="96"/>
      <c r="F2" s="96"/>
      <c r="G2" s="96"/>
      <c r="H2" s="96"/>
      <c r="I2" s="96"/>
      <c r="J2" s="96"/>
      <c r="K2" s="96"/>
      <c r="L2" s="96"/>
      <c r="M2" s="96"/>
      <c r="N2" s="96"/>
      <c r="O2" s="96"/>
      <c r="P2" s="96"/>
      <c r="Q2" s="97"/>
    </row>
    <row r="3" spans="1:22" ht="52.5" customHeight="1" x14ac:dyDescent="0.3">
      <c r="A3" s="98"/>
      <c r="B3" s="189" t="s">
        <v>0</v>
      </c>
      <c r="C3" s="189"/>
      <c r="D3" s="189"/>
      <c r="E3" s="189"/>
      <c r="F3" s="189"/>
      <c r="G3" s="189"/>
      <c r="H3" s="189"/>
      <c r="I3" s="189"/>
      <c r="J3" s="189"/>
      <c r="K3" s="189"/>
      <c r="L3" s="189"/>
      <c r="M3" s="189"/>
      <c r="N3" s="189"/>
      <c r="O3" s="189"/>
      <c r="P3" s="189"/>
      <c r="Q3" s="189"/>
      <c r="R3" s="99"/>
      <c r="S3" s="99"/>
      <c r="T3" s="99"/>
      <c r="U3" s="99"/>
      <c r="V3" s="99"/>
    </row>
    <row r="4" spans="1:22" ht="18.75" x14ac:dyDescent="0.25">
      <c r="A4" s="98"/>
      <c r="B4" s="100" t="s">
        <v>1</v>
      </c>
      <c r="C4" s="101"/>
      <c r="D4" s="102"/>
      <c r="E4" s="102"/>
      <c r="F4" s="102"/>
      <c r="G4" s="102"/>
      <c r="H4" s="102"/>
      <c r="I4" s="102"/>
      <c r="J4" s="102"/>
      <c r="K4" s="102"/>
      <c r="L4" s="102"/>
      <c r="M4" s="102"/>
      <c r="N4" s="103"/>
      <c r="O4" s="102"/>
      <c r="P4" s="104"/>
      <c r="Q4" s="99"/>
      <c r="R4" s="99"/>
      <c r="S4" s="99"/>
      <c r="T4" s="99"/>
      <c r="U4" s="99"/>
      <c r="V4" s="99"/>
    </row>
    <row r="5" spans="1:22" ht="15" customHeight="1" x14ac:dyDescent="0.25">
      <c r="A5" s="93"/>
      <c r="B5" s="105"/>
      <c r="C5" s="106" t="s">
        <v>2</v>
      </c>
      <c r="D5" s="107"/>
      <c r="E5" s="107"/>
      <c r="F5" s="107"/>
      <c r="G5" s="107"/>
      <c r="H5" s="107"/>
      <c r="I5" s="107"/>
      <c r="J5" s="107"/>
      <c r="K5" s="107"/>
      <c r="L5" s="107"/>
      <c r="M5" s="107"/>
      <c r="N5" s="107"/>
      <c r="O5" s="107"/>
      <c r="P5" s="91"/>
    </row>
    <row r="6" spans="1:22" ht="15" customHeight="1" x14ac:dyDescent="0.25">
      <c r="A6" s="93"/>
      <c r="B6" s="105"/>
      <c r="C6" s="106" t="s">
        <v>3</v>
      </c>
      <c r="D6" s="107"/>
      <c r="E6" s="107"/>
      <c r="F6" s="107"/>
      <c r="G6" s="107"/>
      <c r="H6" s="107"/>
      <c r="I6" s="107"/>
      <c r="J6" s="107"/>
      <c r="K6" s="107"/>
      <c r="L6" s="107"/>
      <c r="M6" s="107"/>
      <c r="N6" s="107"/>
      <c r="O6" s="107"/>
      <c r="P6" s="91"/>
    </row>
    <row r="7" spans="1:22" ht="15" customHeight="1" x14ac:dyDescent="0.25">
      <c r="A7" s="93"/>
      <c r="B7" s="105"/>
      <c r="C7" s="106" t="s">
        <v>4</v>
      </c>
      <c r="D7" s="107"/>
      <c r="E7" s="107"/>
      <c r="F7" s="107"/>
      <c r="G7" s="107"/>
      <c r="H7" s="107"/>
      <c r="I7" s="107"/>
      <c r="J7" s="107"/>
      <c r="K7" s="107"/>
      <c r="L7" s="107"/>
      <c r="M7" s="107"/>
      <c r="N7" s="107"/>
      <c r="O7" s="107"/>
      <c r="P7" s="91"/>
    </row>
    <row r="8" spans="1:22"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93"/>
      <c r="B9" s="105"/>
      <c r="C9" s="106" t="s">
        <v>46</v>
      </c>
      <c r="D9" s="107"/>
      <c r="E9" s="107"/>
      <c r="F9" s="107"/>
      <c r="G9" s="107"/>
      <c r="H9" s="107"/>
      <c r="I9" s="107"/>
      <c r="J9" s="107"/>
      <c r="K9" s="107"/>
      <c r="L9" s="107"/>
      <c r="M9" s="107"/>
      <c r="N9" s="107"/>
      <c r="O9" s="107"/>
      <c r="P9" s="91"/>
    </row>
    <row r="10" spans="1:22" ht="15" customHeight="1" x14ac:dyDescent="0.25">
      <c r="A10" s="93"/>
      <c r="B10" s="105"/>
      <c r="C10" s="106" t="s">
        <v>47</v>
      </c>
      <c r="D10" s="107"/>
      <c r="E10" s="107"/>
      <c r="F10" s="107"/>
      <c r="G10" s="107"/>
      <c r="H10" s="107"/>
      <c r="I10" s="107"/>
      <c r="J10" s="107"/>
      <c r="K10" s="107"/>
      <c r="L10" s="107"/>
      <c r="M10" s="107"/>
      <c r="N10" s="107"/>
      <c r="O10" s="107"/>
      <c r="P10" s="91"/>
    </row>
    <row r="11" spans="1:22" ht="15" customHeight="1" x14ac:dyDescent="0.25">
      <c r="A11" s="93"/>
      <c r="B11" s="105"/>
      <c r="C11" s="106" t="s">
        <v>53</v>
      </c>
      <c r="D11" s="107"/>
      <c r="E11" s="107"/>
      <c r="F11" s="107"/>
      <c r="G11" s="107"/>
      <c r="H11" s="107"/>
      <c r="I11" s="107"/>
      <c r="J11" s="107"/>
      <c r="K11" s="107"/>
      <c r="L11" s="107"/>
      <c r="M11" s="107"/>
      <c r="N11" s="107"/>
      <c r="O11" s="107"/>
      <c r="P11" s="91"/>
    </row>
    <row r="12" spans="1:22"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93"/>
      <c r="B13" s="105"/>
      <c r="C13" s="106"/>
      <c r="D13" s="107"/>
      <c r="E13" s="107"/>
      <c r="F13" s="107"/>
      <c r="G13" s="107"/>
      <c r="H13" s="107"/>
      <c r="I13" s="107"/>
      <c r="J13" s="107"/>
      <c r="K13" s="107"/>
      <c r="L13" s="107"/>
      <c r="M13" s="107"/>
      <c r="N13" s="107"/>
      <c r="O13" s="107"/>
      <c r="P13" s="91"/>
    </row>
    <row r="14" spans="1:22" ht="15" customHeight="1" x14ac:dyDescent="0.25">
      <c r="A14" s="93"/>
      <c r="B14" s="105"/>
      <c r="C14" s="169" t="s">
        <v>35</v>
      </c>
      <c r="D14" s="170"/>
      <c r="E14" s="171"/>
      <c r="F14" s="171"/>
      <c r="G14" s="171"/>
      <c r="H14" s="171"/>
      <c r="I14" s="171"/>
      <c r="J14" s="171"/>
      <c r="K14" s="171"/>
      <c r="L14" s="171"/>
      <c r="M14" s="171"/>
      <c r="N14" s="171"/>
      <c r="O14" s="107"/>
      <c r="P14" s="107"/>
      <c r="Q14" s="91"/>
    </row>
    <row r="15" spans="1:22" ht="22.5" customHeight="1" x14ac:dyDescent="0.3">
      <c r="A15" s="93"/>
      <c r="B15" s="105"/>
      <c r="C15" s="183" t="s">
        <v>50</v>
      </c>
      <c r="D15" s="183"/>
      <c r="E15" s="183"/>
      <c r="F15" s="183"/>
      <c r="G15" s="183"/>
      <c r="H15" s="183"/>
      <c r="I15" s="183"/>
      <c r="J15" s="183"/>
      <c r="K15" s="183"/>
      <c r="L15" s="183"/>
      <c r="M15" s="183"/>
      <c r="N15" s="183"/>
      <c r="O15" s="183"/>
      <c r="P15" s="183"/>
      <c r="Q15" s="183"/>
      <c r="R15" s="183"/>
    </row>
    <row r="16" spans="1:22" ht="15.75" thickBot="1" x14ac:dyDescent="0.3">
      <c r="A16" s="93"/>
      <c r="B16" s="91"/>
      <c r="D16" s="91"/>
      <c r="E16" s="91"/>
      <c r="F16" s="91"/>
      <c r="G16" s="91"/>
      <c r="H16" s="91"/>
      <c r="I16" s="91"/>
      <c r="J16" s="91"/>
      <c r="K16" s="91"/>
      <c r="L16" s="91"/>
      <c r="M16" s="91"/>
      <c r="N16" s="91"/>
      <c r="O16" s="91"/>
      <c r="P16" s="91"/>
    </row>
    <row r="17" spans="1:16" ht="15" x14ac:dyDescent="0.25">
      <c r="A17" s="93"/>
      <c r="B17" s="108"/>
      <c r="C17" s="109" t="s">
        <v>5</v>
      </c>
      <c r="D17" s="110"/>
      <c r="E17" s="111"/>
      <c r="F17" s="112" t="s">
        <v>6</v>
      </c>
      <c r="G17" s="91"/>
      <c r="H17" s="113"/>
      <c r="I17" s="113"/>
      <c r="J17" s="113"/>
      <c r="K17" s="113"/>
      <c r="L17" s="113"/>
      <c r="M17" s="113"/>
      <c r="N17" s="113"/>
      <c r="O17" s="113"/>
      <c r="P17" s="113"/>
    </row>
    <row r="18" spans="1:16" ht="15" x14ac:dyDescent="0.25">
      <c r="A18" s="93"/>
      <c r="B18" s="114"/>
      <c r="C18" s="115" t="s">
        <v>7</v>
      </c>
      <c r="D18" s="107"/>
      <c r="E18" s="116"/>
      <c r="F18" s="117" t="s">
        <v>22</v>
      </c>
      <c r="G18" s="91"/>
      <c r="H18" s="179"/>
      <c r="I18" s="113"/>
      <c r="J18" s="87"/>
      <c r="K18" s="87"/>
      <c r="L18" s="113"/>
      <c r="M18" s="113"/>
      <c r="N18" s="113"/>
      <c r="O18" s="113"/>
      <c r="P18" s="113"/>
    </row>
    <row r="19" spans="1:16" ht="15.75" thickBot="1" x14ac:dyDescent="0.3">
      <c r="A19" s="93"/>
      <c r="B19" s="118"/>
      <c r="C19" s="119" t="s">
        <v>9</v>
      </c>
      <c r="D19" s="120"/>
      <c r="E19" s="121"/>
      <c r="F19" s="122">
        <v>0</v>
      </c>
      <c r="G19" s="91"/>
      <c r="H19" s="113"/>
      <c r="I19" s="113"/>
      <c r="J19" s="87"/>
      <c r="K19" s="87"/>
      <c r="L19" s="113"/>
      <c r="M19" s="113"/>
      <c r="N19" s="113"/>
      <c r="O19" s="113"/>
      <c r="P19" s="113"/>
    </row>
    <row r="20" spans="1:16" ht="15" x14ac:dyDescent="0.25">
      <c r="A20" s="93"/>
      <c r="B20" s="123"/>
      <c r="C20" s="124" t="s">
        <v>10</v>
      </c>
      <c r="D20" s="125"/>
      <c r="E20" s="126"/>
      <c r="F20" s="127">
        <f>VLOOKUP(F18,dropdown!B$1:C$15,2,FALSE)</f>
        <v>53415.93</v>
      </c>
      <c r="G20" s="91"/>
      <c r="H20" s="113"/>
      <c r="I20" s="113"/>
      <c r="J20" s="113"/>
      <c r="K20" s="113"/>
      <c r="L20" s="113"/>
      <c r="M20" s="113"/>
      <c r="N20" s="113"/>
      <c r="O20" s="113"/>
      <c r="P20" s="113"/>
    </row>
    <row r="21" spans="1:16" ht="15.75" thickBot="1" x14ac:dyDescent="0.3">
      <c r="A21" s="93"/>
      <c r="B21" s="128"/>
      <c r="C21" s="129" t="s">
        <v>11</v>
      </c>
      <c r="D21" s="130"/>
      <c r="E21" s="131"/>
      <c r="F21" s="132">
        <v>1.0898000000000001</v>
      </c>
      <c r="G21" s="91"/>
      <c r="H21" s="113"/>
      <c r="I21" s="113"/>
      <c r="J21" s="113"/>
      <c r="K21" s="113"/>
      <c r="L21" s="113"/>
      <c r="M21" s="113"/>
      <c r="N21" s="113"/>
      <c r="O21" s="113"/>
      <c r="P21" s="113"/>
    </row>
    <row r="22" spans="1:16" ht="15.75" thickBot="1" x14ac:dyDescent="0.3">
      <c r="A22" s="133"/>
      <c r="B22" s="113"/>
      <c r="C22" s="113"/>
      <c r="D22" s="113"/>
      <c r="E22" s="113"/>
      <c r="F22" s="113"/>
      <c r="G22" s="113"/>
      <c r="H22" s="113"/>
      <c r="I22" s="113"/>
      <c r="J22" s="113"/>
      <c r="K22" s="113"/>
      <c r="L22" s="113"/>
      <c r="M22" s="113"/>
      <c r="N22" s="113"/>
      <c r="O22" s="113"/>
      <c r="P22" s="113"/>
    </row>
    <row r="23" spans="1:16" ht="15.75" thickBot="1" x14ac:dyDescent="0.3">
      <c r="A23" s="133"/>
      <c r="B23" s="134"/>
      <c r="C23" s="190" t="s">
        <v>12</v>
      </c>
      <c r="D23" s="190"/>
      <c r="E23" s="190"/>
      <c r="F23" s="190"/>
      <c r="G23" s="190"/>
      <c r="H23" s="190"/>
      <c r="I23" s="190"/>
      <c r="J23" s="190"/>
      <c r="K23" s="190"/>
      <c r="L23" s="190"/>
      <c r="M23" s="190"/>
      <c r="N23" s="190"/>
      <c r="O23" s="135"/>
      <c r="P23" s="113"/>
    </row>
    <row r="24" spans="1:16" ht="15"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6" ht="15.75" customHeight="1" thickBot="1" x14ac:dyDescent="0.35">
      <c r="A25" s="133"/>
      <c r="B25" s="140"/>
      <c r="C25" s="191" t="s">
        <v>42</v>
      </c>
      <c r="D25" s="141" t="s">
        <v>13</v>
      </c>
      <c r="E25" s="142">
        <v>0</v>
      </c>
      <c r="F25" s="142">
        <v>0</v>
      </c>
      <c r="G25" s="142">
        <v>0</v>
      </c>
      <c r="H25" s="142">
        <v>0</v>
      </c>
      <c r="I25" s="142">
        <v>0</v>
      </c>
      <c r="J25" s="142">
        <v>0</v>
      </c>
      <c r="K25" s="142">
        <v>0</v>
      </c>
      <c r="L25" s="142">
        <v>0</v>
      </c>
      <c r="M25" s="142">
        <v>0</v>
      </c>
      <c r="N25" s="142">
        <v>0</v>
      </c>
      <c r="O25" s="143"/>
      <c r="P25" s="113"/>
    </row>
    <row r="26" spans="1:16" ht="15" thickBot="1" x14ac:dyDescent="0.35">
      <c r="A26" s="133"/>
      <c r="B26" s="140"/>
      <c r="C26" s="192"/>
      <c r="D26" s="144" t="s">
        <v>14</v>
      </c>
      <c r="E26" s="145">
        <v>20</v>
      </c>
      <c r="F26" s="145">
        <v>0</v>
      </c>
      <c r="G26" s="145">
        <v>0</v>
      </c>
      <c r="H26" s="145">
        <v>0</v>
      </c>
      <c r="I26" s="145">
        <v>0</v>
      </c>
      <c r="J26" s="145">
        <v>0</v>
      </c>
      <c r="K26" s="145">
        <v>0</v>
      </c>
      <c r="L26" s="145">
        <v>0</v>
      </c>
      <c r="M26" s="145">
        <v>0</v>
      </c>
      <c r="N26" s="145">
        <v>0</v>
      </c>
      <c r="O26" s="143"/>
      <c r="P26" s="113"/>
    </row>
    <row r="27" spans="1:16" ht="15" thickBot="1" x14ac:dyDescent="0.35">
      <c r="A27" s="133"/>
      <c r="B27" s="140"/>
      <c r="C27" s="192"/>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6" ht="15" thickBot="1" x14ac:dyDescent="0.35">
      <c r="A28" s="133"/>
      <c r="B28" s="140"/>
      <c r="C28" s="148"/>
      <c r="D28" s="149"/>
      <c r="E28" s="150"/>
      <c r="F28" s="150"/>
      <c r="G28" s="150"/>
      <c r="H28" s="149"/>
      <c r="I28" s="149"/>
      <c r="J28" s="149"/>
      <c r="K28" s="149"/>
      <c r="L28" s="149"/>
      <c r="M28" s="149"/>
      <c r="N28" s="151"/>
      <c r="O28" s="143"/>
      <c r="P28" s="113"/>
    </row>
    <row r="29" spans="1:16" ht="15.75" customHeight="1" thickBot="1" x14ac:dyDescent="0.35">
      <c r="A29" s="133"/>
      <c r="B29" s="140"/>
      <c r="C29" s="194" t="s">
        <v>43</v>
      </c>
      <c r="D29" s="152" t="s">
        <v>13</v>
      </c>
      <c r="E29" s="142">
        <v>0</v>
      </c>
      <c r="F29" s="142">
        <v>0</v>
      </c>
      <c r="G29" s="142">
        <v>0</v>
      </c>
      <c r="H29" s="142">
        <v>0</v>
      </c>
      <c r="I29" s="142">
        <v>0</v>
      </c>
      <c r="J29" s="142">
        <v>0</v>
      </c>
      <c r="K29" s="142">
        <v>0</v>
      </c>
      <c r="L29" s="142">
        <v>0</v>
      </c>
      <c r="M29" s="142">
        <v>0</v>
      </c>
      <c r="N29" s="142">
        <v>0</v>
      </c>
      <c r="O29" s="143"/>
      <c r="P29" s="113"/>
    </row>
    <row r="30" spans="1:16" ht="14.25" customHeight="1" thickBot="1" x14ac:dyDescent="0.35">
      <c r="A30" s="133"/>
      <c r="B30" s="140"/>
      <c r="C30" s="195"/>
      <c r="D30" s="153" t="s">
        <v>14</v>
      </c>
      <c r="E30" s="145">
        <v>40</v>
      </c>
      <c r="F30" s="145">
        <v>0</v>
      </c>
      <c r="G30" s="145">
        <v>0</v>
      </c>
      <c r="H30" s="145">
        <v>0</v>
      </c>
      <c r="I30" s="145">
        <v>0</v>
      </c>
      <c r="J30" s="145">
        <v>0</v>
      </c>
      <c r="K30" s="145">
        <v>0</v>
      </c>
      <c r="L30" s="145">
        <v>0</v>
      </c>
      <c r="M30" s="145">
        <v>0</v>
      </c>
      <c r="N30" s="145">
        <v>0</v>
      </c>
      <c r="O30" s="143"/>
      <c r="P30" s="113"/>
    </row>
    <row r="31" spans="1:16" ht="15" thickBot="1" x14ac:dyDescent="0.35">
      <c r="A31" s="133"/>
      <c r="B31" s="140"/>
      <c r="C31" s="180" t="s">
        <v>45</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6" ht="15" thickBot="1" x14ac:dyDescent="0.35">
      <c r="A32" s="133"/>
      <c r="B32" s="140"/>
      <c r="C32" s="155"/>
      <c r="D32" s="155"/>
      <c r="E32" s="155"/>
      <c r="F32" s="155"/>
      <c r="G32" s="155"/>
      <c r="H32" s="155"/>
      <c r="I32" s="155"/>
      <c r="J32" s="155"/>
      <c r="K32" s="155"/>
      <c r="L32" s="155"/>
      <c r="M32" s="155"/>
      <c r="N32" s="155"/>
      <c r="O32" s="143"/>
      <c r="P32" s="91"/>
    </row>
    <row r="33" spans="1:16" ht="15" thickBot="1" x14ac:dyDescent="0.35">
      <c r="A33" s="93"/>
      <c r="B33" s="156"/>
      <c r="C33" s="193" t="s">
        <v>17</v>
      </c>
      <c r="D33" s="193"/>
      <c r="E33" s="157">
        <f>IF(UPPER($F$17="GEN"),ROUND(E26*(1-$F$19),1)*$F$20+ROUND(E30*(1-$F$19),1)*IF($C$31="Summer",$F$20*184/365,$F$20*181/365),ROUND(E26*$F$21,1)*$F$20+ROUND(E30*$F$21,1)*IF($C$31="Summer",$F$20*184/365,$F$20*181/365))</f>
        <v>2127856.4991780822</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 thickBot="1" x14ac:dyDescent="0.35">
      <c r="A34" s="93"/>
      <c r="B34" s="91"/>
      <c r="C34" s="91"/>
      <c r="D34" s="91"/>
      <c r="E34" s="91"/>
      <c r="F34" s="91"/>
      <c r="G34" s="91"/>
      <c r="H34" s="91"/>
      <c r="I34" s="91"/>
      <c r="J34" s="91"/>
      <c r="K34" s="91"/>
      <c r="L34" s="91"/>
      <c r="M34" s="91"/>
      <c r="N34" s="91"/>
      <c r="O34" s="91"/>
      <c r="P34" s="91"/>
    </row>
    <row r="35" spans="1:16" x14ac:dyDescent="0.3">
      <c r="A35" s="93"/>
      <c r="B35" s="123"/>
      <c r="C35" s="159" t="s">
        <v>18</v>
      </c>
      <c r="D35" s="160"/>
      <c r="E35" s="160"/>
      <c r="F35" s="160"/>
      <c r="G35" s="161">
        <f>SUM(E26:N26)+SUM(E30:N30)</f>
        <v>60</v>
      </c>
      <c r="H35" s="91"/>
      <c r="I35" s="91"/>
      <c r="J35" s="91"/>
      <c r="K35" s="91"/>
      <c r="L35" s="91"/>
      <c r="M35" s="91"/>
      <c r="N35" s="91"/>
      <c r="O35" s="91"/>
      <c r="P35" s="91"/>
    </row>
    <row r="36" spans="1:16" x14ac:dyDescent="0.3">
      <c r="A36" s="93"/>
      <c r="B36" s="114"/>
      <c r="C36" s="115" t="s">
        <v>19</v>
      </c>
      <c r="D36" s="107"/>
      <c r="E36" s="107"/>
      <c r="F36" s="107"/>
      <c r="G36" s="162">
        <f>IF(UPPER(F17="GEN"),ROUND(G35*(1-F19),1),ROUND(G35*F21,1))</f>
        <v>60</v>
      </c>
      <c r="H36" s="91"/>
      <c r="I36" s="91"/>
      <c r="J36" s="91"/>
      <c r="K36" s="91"/>
      <c r="L36" s="91"/>
      <c r="M36" s="91"/>
      <c r="N36" s="91"/>
      <c r="O36" s="91"/>
      <c r="P36" s="91"/>
    </row>
    <row r="37" spans="1:16" x14ac:dyDescent="0.3">
      <c r="A37" s="93"/>
      <c r="B37" s="114"/>
      <c r="C37" s="115" t="s">
        <v>20</v>
      </c>
      <c r="D37" s="107"/>
      <c r="E37" s="107"/>
      <c r="F37" s="107"/>
      <c r="G37" s="163">
        <f>SUM(E33:N33)</f>
        <v>2127856.4991780822</v>
      </c>
      <c r="H37" s="91"/>
      <c r="I37" s="91"/>
      <c r="J37" s="91"/>
      <c r="K37" s="91"/>
      <c r="L37" s="91"/>
      <c r="M37" s="91"/>
      <c r="N37" s="91"/>
      <c r="O37" s="91"/>
      <c r="P37" s="91"/>
    </row>
    <row r="38" spans="1:16" ht="18.75" customHeight="1" thickBot="1" x14ac:dyDescent="0.35">
      <c r="A38" s="93"/>
      <c r="B38" s="118"/>
      <c r="C38" s="165" t="s">
        <v>21</v>
      </c>
      <c r="D38" s="166"/>
      <c r="E38" s="166"/>
      <c r="F38" s="166"/>
      <c r="G38" s="167">
        <v>0.5</v>
      </c>
      <c r="H38" s="164"/>
      <c r="I38" s="89"/>
      <c r="J38" s="91"/>
      <c r="K38" s="91"/>
      <c r="L38" s="91"/>
      <c r="M38" s="91"/>
      <c r="N38" s="91"/>
      <c r="O38" s="91"/>
      <c r="P38" s="91"/>
    </row>
    <row r="39" spans="1:16" ht="26.25" customHeight="1" thickBot="1" x14ac:dyDescent="0.35">
      <c r="A39" s="93"/>
      <c r="B39" s="156"/>
      <c r="C39" s="185" t="s">
        <v>36</v>
      </c>
      <c r="D39" s="185"/>
      <c r="E39" s="185"/>
      <c r="F39" s="186"/>
      <c r="G39" s="168">
        <f>ROUNDUP(IF(UPPER(F17="GEN"),G37*(1-G38),G37),-2)</f>
        <v>1064000</v>
      </c>
      <c r="H39" s="91"/>
      <c r="I39" s="91"/>
      <c r="J39" s="91"/>
      <c r="K39" s="91"/>
      <c r="L39" s="91"/>
      <c r="M39" s="91"/>
      <c r="N39" s="91"/>
      <c r="O39" s="91"/>
      <c r="P39" s="91"/>
    </row>
    <row r="40" spans="1:16" ht="27.75" customHeight="1" thickBot="1" x14ac:dyDescent="0.35">
      <c r="B40" s="173"/>
      <c r="C40" s="187" t="s">
        <v>38</v>
      </c>
      <c r="D40" s="187"/>
      <c r="E40" s="187"/>
      <c r="F40" s="188"/>
      <c r="G40" s="168">
        <f>ROUNDUP(G39/0.9,-2)</f>
        <v>1182300</v>
      </c>
    </row>
    <row r="41" spans="1:16" ht="38.25" customHeight="1" x14ac:dyDescent="0.3">
      <c r="C41" s="184" t="s">
        <v>37</v>
      </c>
      <c r="D41" s="184"/>
      <c r="E41" s="184"/>
      <c r="F41" s="184"/>
      <c r="G41" s="184"/>
    </row>
    <row r="42" spans="1:16" ht="12" customHeight="1" x14ac:dyDescent="0.3">
      <c r="C42" s="174"/>
      <c r="D42" s="175"/>
      <c r="E42" s="175"/>
      <c r="F42" s="175"/>
      <c r="G42" s="175"/>
    </row>
    <row r="45" spans="1:16" x14ac:dyDescent="0.3">
      <c r="I45" s="172"/>
    </row>
    <row r="46" spans="1:16" ht="15.75" customHeight="1" x14ac:dyDescent="0.3"/>
  </sheetData>
  <mergeCells count="9">
    <mergeCell ref="C39:F39"/>
    <mergeCell ref="C40:F40"/>
    <mergeCell ref="C41:G41"/>
    <mergeCell ref="B3:Q3"/>
    <mergeCell ref="C15:R15"/>
    <mergeCell ref="C23:N23"/>
    <mergeCell ref="C25:C27"/>
    <mergeCell ref="C29:C30"/>
    <mergeCell ref="C33:D33"/>
  </mergeCells>
  <conditionalFormatting sqref="F19">
    <cfRule type="expression" dxfId="5" priority="2">
      <formula>UPPER($F$17)="GEN"</formula>
    </cfRule>
  </conditionalFormatting>
  <conditionalFormatting sqref="G38">
    <cfRule type="expression" dxfId="4"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6"/>
  <sheetViews>
    <sheetView showGridLines="0" workbookViewId="0">
      <selection activeCell="F22" sqref="F22"/>
    </sheetView>
  </sheetViews>
  <sheetFormatPr defaultColWidth="9.109375" defaultRowHeight="14.4" x14ac:dyDescent="0.3"/>
  <cols>
    <col min="1" max="1" width="2.33203125" style="2" customWidth="1"/>
    <col min="2" max="2" width="0.88671875" style="2" customWidth="1"/>
    <col min="3" max="3" width="20.109375" style="2" customWidth="1"/>
    <col min="4" max="4" width="11.109375" style="2" customWidth="1"/>
    <col min="5" max="14" width="14.88671875" style="2" customWidth="1"/>
    <col min="15" max="15" width="0.88671875" style="2" customWidth="1"/>
    <col min="16" max="16" width="8.88671875" style="2" customWidth="1"/>
    <col min="17" max="18" width="9.109375" style="2"/>
    <col min="19" max="20" width="9.109375" style="2" customWidth="1"/>
    <col min="21" max="16384" width="9.10937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3">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0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ht="15" customHeight="1" x14ac:dyDescent="0.25">
      <c r="A8" s="3"/>
      <c r="B8" s="15"/>
      <c r="C8" s="106" t="s">
        <v>48</v>
      </c>
      <c r="D8" s="17"/>
      <c r="E8" s="17"/>
      <c r="F8" s="17"/>
      <c r="G8" s="17"/>
      <c r="H8" s="17"/>
      <c r="I8" s="17"/>
      <c r="J8" s="17"/>
      <c r="K8" s="17"/>
      <c r="L8" s="17"/>
      <c r="M8" s="17"/>
      <c r="N8" s="17"/>
      <c r="O8" s="17"/>
      <c r="P8" s="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s="92" customFormat="1" ht="15" customHeight="1" x14ac:dyDescent="0.25">
      <c r="A11" s="93"/>
      <c r="B11" s="105"/>
      <c r="C11" s="106" t="s">
        <v>53</v>
      </c>
      <c r="D11" s="107"/>
      <c r="E11" s="107"/>
      <c r="F11" s="107"/>
      <c r="G11" s="107"/>
      <c r="H11" s="107"/>
      <c r="I11" s="107"/>
      <c r="J11" s="107"/>
      <c r="K11" s="107"/>
      <c r="L11" s="107"/>
      <c r="M11" s="107"/>
      <c r="N11" s="107"/>
      <c r="O11" s="107"/>
      <c r="P11" s="9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3"/>
      <c r="B13" s="15"/>
      <c r="C13" s="16"/>
      <c r="D13" s="17"/>
      <c r="E13" s="17"/>
      <c r="F13" s="17"/>
      <c r="G13" s="17"/>
      <c r="H13" s="17"/>
      <c r="I13" s="17"/>
      <c r="J13" s="17"/>
      <c r="K13" s="17"/>
      <c r="L13" s="17"/>
      <c r="M13" s="17"/>
      <c r="N13" s="17"/>
      <c r="O13" s="17"/>
      <c r="P13" s="1"/>
    </row>
    <row r="14" spans="1:22" ht="15" customHeight="1" x14ac:dyDescent="0.25">
      <c r="A14" s="3"/>
      <c r="B14" s="15"/>
      <c r="C14" s="169" t="s">
        <v>35</v>
      </c>
      <c r="D14" s="170"/>
      <c r="E14" s="171"/>
      <c r="F14" s="171"/>
      <c r="G14" s="171"/>
      <c r="H14" s="171"/>
      <c r="I14" s="171"/>
      <c r="J14" s="171"/>
      <c r="K14" s="171"/>
      <c r="L14" s="171"/>
      <c r="M14" s="171"/>
      <c r="N14" s="171"/>
      <c r="O14" s="107"/>
      <c r="P14" s="107"/>
      <c r="Q14" s="91"/>
      <c r="R14" s="90"/>
    </row>
    <row r="15" spans="1:22" ht="30.75" customHeight="1" x14ac:dyDescent="0.25">
      <c r="A15" s="3"/>
      <c r="B15" s="15"/>
      <c r="C15" s="183" t="s">
        <v>51</v>
      </c>
      <c r="D15" s="183"/>
      <c r="E15" s="183"/>
      <c r="F15" s="183"/>
      <c r="G15" s="183"/>
      <c r="H15" s="183"/>
      <c r="I15" s="183"/>
      <c r="J15" s="183"/>
      <c r="K15" s="183"/>
      <c r="L15" s="183"/>
      <c r="M15" s="183"/>
      <c r="N15" s="183"/>
      <c r="O15" s="183"/>
      <c r="P15" s="183"/>
      <c r="Q15" s="183"/>
      <c r="R15" s="183"/>
    </row>
    <row r="16" spans="1:22" ht="15.75" thickBot="1" x14ac:dyDescent="0.3">
      <c r="A16" s="3"/>
      <c r="B16" s="1"/>
      <c r="D16" s="1"/>
      <c r="E16" s="1"/>
      <c r="F16" s="1"/>
      <c r="G16" s="1"/>
      <c r="H16" s="1"/>
      <c r="I16" s="1"/>
      <c r="J16" s="1"/>
      <c r="K16" s="1"/>
      <c r="L16" s="1"/>
      <c r="M16" s="1"/>
      <c r="N16" s="1"/>
      <c r="O16" s="1"/>
      <c r="P16" s="1"/>
    </row>
    <row r="17" spans="1:19" ht="15" customHeight="1" x14ac:dyDescent="0.25">
      <c r="A17" s="3"/>
      <c r="B17" s="18"/>
      <c r="C17" s="19" t="s">
        <v>5</v>
      </c>
      <c r="D17" s="20"/>
      <c r="E17" s="21"/>
      <c r="F17" s="112" t="s">
        <v>29</v>
      </c>
      <c r="G17" s="1"/>
      <c r="H17" s="182"/>
      <c r="I17" s="182"/>
      <c r="J17" s="182"/>
      <c r="K17" s="182"/>
      <c r="L17" s="182"/>
      <c r="M17" s="182"/>
      <c r="N17" s="182"/>
      <c r="O17" s="182"/>
      <c r="P17" s="182"/>
      <c r="Q17" s="182"/>
      <c r="R17" s="182"/>
      <c r="S17" s="182"/>
    </row>
    <row r="18" spans="1:19" ht="15" x14ac:dyDescent="0.25">
      <c r="A18" s="3"/>
      <c r="B18" s="24"/>
      <c r="C18" s="25" t="s">
        <v>7</v>
      </c>
      <c r="D18" s="17"/>
      <c r="E18" s="26"/>
      <c r="F18" s="27" t="s">
        <v>31</v>
      </c>
      <c r="G18" s="1"/>
      <c r="H18" s="182"/>
      <c r="I18" s="182"/>
      <c r="J18" s="182"/>
      <c r="K18" s="182"/>
      <c r="L18" s="182"/>
      <c r="M18" s="182"/>
      <c r="N18" s="182"/>
      <c r="O18" s="182"/>
      <c r="P18" s="182"/>
      <c r="Q18" s="182"/>
      <c r="R18" s="182"/>
      <c r="S18" s="182"/>
    </row>
    <row r="19" spans="1:19" ht="15.75" thickBot="1" x14ac:dyDescent="0.3">
      <c r="A19" s="3"/>
      <c r="B19" s="28"/>
      <c r="C19" s="29" t="s">
        <v>9</v>
      </c>
      <c r="D19" s="30"/>
      <c r="E19" s="31"/>
      <c r="F19" s="32">
        <v>0.02</v>
      </c>
      <c r="G19" s="1"/>
      <c r="H19" s="182"/>
      <c r="I19" s="182"/>
      <c r="J19" s="182"/>
      <c r="K19" s="182"/>
      <c r="L19" s="182"/>
      <c r="M19" s="182"/>
      <c r="N19" s="182"/>
      <c r="O19" s="182"/>
      <c r="P19" s="182"/>
      <c r="Q19" s="182"/>
      <c r="R19" s="182"/>
      <c r="S19" s="182"/>
    </row>
    <row r="20" spans="1:19" ht="15" x14ac:dyDescent="0.25">
      <c r="A20" s="3"/>
      <c r="B20" s="33"/>
      <c r="C20" s="34" t="s">
        <v>10</v>
      </c>
      <c r="D20" s="35"/>
      <c r="E20" s="36"/>
      <c r="F20" s="37">
        <f>VLOOKUP(F18,dropdown!B$1:C$15,2,FALSE)</f>
        <v>60336.33</v>
      </c>
      <c r="G20" s="1"/>
      <c r="H20" s="23"/>
      <c r="I20" s="23"/>
      <c r="J20" s="23"/>
      <c r="K20" s="23"/>
      <c r="L20" s="23"/>
      <c r="M20" s="23"/>
      <c r="N20" s="23"/>
      <c r="O20" s="23"/>
      <c r="P20" s="23"/>
    </row>
    <row r="21" spans="1:19" ht="15.75" thickBot="1" x14ac:dyDescent="0.3">
      <c r="A21" s="3"/>
      <c r="B21" s="38"/>
      <c r="C21" s="39" t="s">
        <v>11</v>
      </c>
      <c r="D21" s="40"/>
      <c r="E21" s="41"/>
      <c r="F21" s="42">
        <v>1.0898000000000001</v>
      </c>
      <c r="G21" s="1"/>
      <c r="H21" s="23"/>
      <c r="I21" s="23"/>
      <c r="J21" s="23"/>
      <c r="K21" s="23"/>
      <c r="L21" s="23"/>
      <c r="M21" s="23"/>
      <c r="N21" s="23"/>
      <c r="O21" s="23"/>
      <c r="P21" s="23"/>
    </row>
    <row r="22" spans="1:19" ht="15.75" thickBot="1" x14ac:dyDescent="0.3">
      <c r="A22" s="43"/>
      <c r="B22" s="23"/>
      <c r="C22" s="23"/>
      <c r="D22" s="23"/>
      <c r="E22" s="23"/>
      <c r="F22" s="23"/>
      <c r="G22" s="23"/>
      <c r="H22" s="23"/>
      <c r="I22" s="23"/>
      <c r="J22" s="23"/>
      <c r="K22" s="23"/>
      <c r="L22" s="23"/>
      <c r="M22" s="23"/>
      <c r="N22" s="23"/>
      <c r="O22" s="23"/>
      <c r="P22" s="23"/>
    </row>
    <row r="23" spans="1:19" ht="15.75" thickBot="1" x14ac:dyDescent="0.3">
      <c r="A23" s="43"/>
      <c r="B23" s="44"/>
      <c r="C23" s="190" t="s">
        <v>12</v>
      </c>
      <c r="D23" s="190"/>
      <c r="E23" s="190"/>
      <c r="F23" s="190"/>
      <c r="G23" s="190"/>
      <c r="H23" s="190"/>
      <c r="I23" s="190"/>
      <c r="J23" s="190"/>
      <c r="K23" s="190"/>
      <c r="L23" s="190"/>
      <c r="M23" s="190"/>
      <c r="N23" s="190"/>
      <c r="O23" s="45"/>
      <c r="P23" s="23"/>
    </row>
    <row r="24" spans="1:19" x14ac:dyDescent="0.3">
      <c r="A24" s="43"/>
      <c r="B24" s="46"/>
      <c r="C24" s="47"/>
      <c r="D24" s="47"/>
      <c r="E24" s="48">
        <v>1</v>
      </c>
      <c r="F24" s="48">
        <v>2</v>
      </c>
      <c r="G24" s="48">
        <v>3</v>
      </c>
      <c r="H24" s="48">
        <v>4</v>
      </c>
      <c r="I24" s="48">
        <v>5</v>
      </c>
      <c r="J24" s="48">
        <v>6</v>
      </c>
      <c r="K24" s="48">
        <v>7</v>
      </c>
      <c r="L24" s="48">
        <v>8</v>
      </c>
      <c r="M24" s="48">
        <v>9</v>
      </c>
      <c r="N24" s="48">
        <v>10</v>
      </c>
      <c r="O24" s="49"/>
      <c r="P24" s="23"/>
    </row>
    <row r="25" spans="1:19" ht="15.75" customHeight="1" thickBot="1" x14ac:dyDescent="0.35">
      <c r="A25" s="43"/>
      <c r="B25" s="50"/>
      <c r="C25" s="191" t="s">
        <v>42</v>
      </c>
      <c r="D25" s="51" t="s">
        <v>13</v>
      </c>
      <c r="E25" s="52">
        <v>0</v>
      </c>
      <c r="F25" s="52">
        <v>0</v>
      </c>
      <c r="G25" s="52">
        <v>0</v>
      </c>
      <c r="H25" s="52">
        <v>0</v>
      </c>
      <c r="I25" s="52">
        <v>0</v>
      </c>
      <c r="J25" s="52">
        <v>0</v>
      </c>
      <c r="K25" s="52">
        <v>0</v>
      </c>
      <c r="L25" s="52">
        <v>0</v>
      </c>
      <c r="M25" s="52">
        <v>0</v>
      </c>
      <c r="N25" s="52">
        <v>0</v>
      </c>
      <c r="O25" s="53"/>
      <c r="P25" s="23"/>
    </row>
    <row r="26" spans="1:19" ht="15" thickBot="1" x14ac:dyDescent="0.35">
      <c r="A26" s="43"/>
      <c r="B26" s="50"/>
      <c r="C26" s="192"/>
      <c r="D26" s="54" t="s">
        <v>14</v>
      </c>
      <c r="E26" s="55">
        <v>10</v>
      </c>
      <c r="F26" s="55">
        <v>0</v>
      </c>
      <c r="G26" s="55">
        <v>0</v>
      </c>
      <c r="H26" s="55">
        <v>0</v>
      </c>
      <c r="I26" s="55">
        <v>0</v>
      </c>
      <c r="J26" s="55">
        <v>0</v>
      </c>
      <c r="K26" s="55">
        <v>0</v>
      </c>
      <c r="L26" s="55">
        <v>0</v>
      </c>
      <c r="M26" s="55">
        <v>0</v>
      </c>
      <c r="N26" s="55">
        <v>0</v>
      </c>
      <c r="O26" s="53"/>
      <c r="P26" s="23"/>
    </row>
    <row r="27" spans="1:19" ht="15" thickBot="1" x14ac:dyDescent="0.35">
      <c r="A27" s="43"/>
      <c r="B27" s="50"/>
      <c r="C27" s="192"/>
      <c r="D27" s="56" t="s">
        <v>15</v>
      </c>
      <c r="E27" s="57" t="s">
        <v>16</v>
      </c>
      <c r="F27" s="57" t="s">
        <v>16</v>
      </c>
      <c r="G27" s="57" t="s">
        <v>16</v>
      </c>
      <c r="H27" s="57" t="s">
        <v>16</v>
      </c>
      <c r="I27" s="57" t="s">
        <v>16</v>
      </c>
      <c r="J27" s="57" t="s">
        <v>16</v>
      </c>
      <c r="K27" s="57" t="s">
        <v>16</v>
      </c>
      <c r="L27" s="57" t="s">
        <v>16</v>
      </c>
      <c r="M27" s="57" t="s">
        <v>16</v>
      </c>
      <c r="N27" s="57" t="s">
        <v>16</v>
      </c>
      <c r="O27" s="53"/>
      <c r="P27" s="23"/>
    </row>
    <row r="28" spans="1:19" ht="15" thickBot="1" x14ac:dyDescent="0.35">
      <c r="A28" s="43"/>
      <c r="B28" s="50"/>
      <c r="C28" s="58"/>
      <c r="D28" s="59"/>
      <c r="E28" s="60"/>
      <c r="F28" s="60"/>
      <c r="G28" s="60"/>
      <c r="H28" s="59"/>
      <c r="I28" s="59"/>
      <c r="J28" s="59"/>
      <c r="K28" s="59"/>
      <c r="L28" s="59"/>
      <c r="M28" s="59"/>
      <c r="N28" s="61"/>
      <c r="O28" s="53"/>
      <c r="P28" s="23"/>
    </row>
    <row r="29" spans="1:19" ht="15.75" customHeight="1" thickBot="1" x14ac:dyDescent="0.35">
      <c r="A29" s="43"/>
      <c r="B29" s="50"/>
      <c r="C29" s="194" t="s">
        <v>43</v>
      </c>
      <c r="D29" s="62" t="s">
        <v>13</v>
      </c>
      <c r="E29" s="52">
        <v>0</v>
      </c>
      <c r="F29" s="52">
        <v>0</v>
      </c>
      <c r="G29" s="52">
        <v>0</v>
      </c>
      <c r="H29" s="52">
        <v>0</v>
      </c>
      <c r="I29" s="52">
        <v>0</v>
      </c>
      <c r="J29" s="52">
        <v>0</v>
      </c>
      <c r="K29" s="52">
        <v>0</v>
      </c>
      <c r="L29" s="52">
        <v>0</v>
      </c>
      <c r="M29" s="52">
        <v>0</v>
      </c>
      <c r="N29" s="52">
        <v>0</v>
      </c>
      <c r="O29" s="53"/>
      <c r="P29" s="23"/>
    </row>
    <row r="30" spans="1:19" ht="14.25" customHeight="1" thickBot="1" x14ac:dyDescent="0.35">
      <c r="A30" s="43"/>
      <c r="B30" s="50"/>
      <c r="C30" s="195"/>
      <c r="D30" s="63" t="s">
        <v>14</v>
      </c>
      <c r="E30" s="55">
        <v>20</v>
      </c>
      <c r="F30" s="55">
        <v>0</v>
      </c>
      <c r="G30" s="55">
        <v>0</v>
      </c>
      <c r="H30" s="55">
        <v>0</v>
      </c>
      <c r="I30" s="55">
        <v>0</v>
      </c>
      <c r="J30" s="55">
        <v>0</v>
      </c>
      <c r="K30" s="55">
        <v>0</v>
      </c>
      <c r="L30" s="55">
        <v>0</v>
      </c>
      <c r="M30" s="55">
        <v>0</v>
      </c>
      <c r="N30" s="55">
        <v>0</v>
      </c>
      <c r="O30" s="53"/>
      <c r="P30" s="23"/>
    </row>
    <row r="31" spans="1:19" ht="15" thickBot="1" x14ac:dyDescent="0.35">
      <c r="A31" s="43"/>
      <c r="B31" s="50"/>
      <c r="C31" s="180" t="s">
        <v>44</v>
      </c>
      <c r="D31" s="88" t="s">
        <v>15</v>
      </c>
      <c r="E31" s="57" t="s">
        <v>16</v>
      </c>
      <c r="F31" s="57" t="s">
        <v>16</v>
      </c>
      <c r="G31" s="57" t="s">
        <v>16</v>
      </c>
      <c r="H31" s="57" t="s">
        <v>16</v>
      </c>
      <c r="I31" s="57" t="s">
        <v>16</v>
      </c>
      <c r="J31" s="57" t="s">
        <v>16</v>
      </c>
      <c r="K31" s="57" t="s">
        <v>16</v>
      </c>
      <c r="L31" s="57" t="s">
        <v>16</v>
      </c>
      <c r="M31" s="57" t="s">
        <v>16</v>
      </c>
      <c r="N31" s="64" t="s">
        <v>16</v>
      </c>
      <c r="O31" s="53"/>
      <c r="P31" s="23"/>
    </row>
    <row r="32" spans="1:19" ht="15" thickBot="1" x14ac:dyDescent="0.35">
      <c r="A32" s="43"/>
      <c r="B32" s="50"/>
      <c r="C32" s="65"/>
      <c r="D32" s="65"/>
      <c r="E32" s="65"/>
      <c r="F32" s="65"/>
      <c r="G32" s="65"/>
      <c r="H32" s="65"/>
      <c r="I32" s="65"/>
      <c r="J32" s="65"/>
      <c r="K32" s="65"/>
      <c r="L32" s="65"/>
      <c r="M32" s="65"/>
      <c r="N32" s="65"/>
      <c r="O32" s="53"/>
      <c r="P32" s="1"/>
    </row>
    <row r="33" spans="1:16" ht="15" thickBot="1" x14ac:dyDescent="0.35">
      <c r="A33" s="3"/>
      <c r="B33" s="66"/>
      <c r="C33" s="193" t="s">
        <v>17</v>
      </c>
      <c r="D33" s="193"/>
      <c r="E33" s="67">
        <f>IF(UPPER($F$17="GEN"),ROUND(E26*(1-$F$19),1)*$F$20+ROUND(E30*(1-$F$19),1)*IF($C$31="Summer",$F$20*184/365,$F$20*181/365),ROUND(E26*$F$21,1)*$F$20+ROUND(E30*$F$21,1)*IF($C$31="Summer",$F$20*184/365,$F$20*181/365))</f>
        <v>1320737.4679479455</v>
      </c>
      <c r="F33" s="67">
        <f>IF(UPPER($F$17="GEN"),ROUND(F26*(1-$F$19),1)*$F$20+ROUND(F30*(1-$F$19),1)*IF($C$31="Summer",$F$20*184/365,$F$20*181/365),ROUND(F26*$F$21,1)*$F$20+ROUND(F30*$F$21,1)*IF($C$31="Summer",$F$20*184/365,$F$20*181/365))</f>
        <v>0</v>
      </c>
      <c r="G33" s="67">
        <f t="shared" ref="G33:N33" si="0">IF(UPPER($F$17="GEN"),ROUND(G26*(1-$F$19),1)*$F$20+ROUND(G30*(1-$F$19),1)*IF($C$31="Summer",$F$20*184/365,$F$20*181/365),ROUND(G26*$F$21,1)*$F$20+ROUND(G30*$F$21,1)*IF($C$31="Summer",$F$20*184/365,$F$20*181/365))</f>
        <v>0</v>
      </c>
      <c r="H33" s="67">
        <f t="shared" si="0"/>
        <v>0</v>
      </c>
      <c r="I33" s="67">
        <f t="shared" si="0"/>
        <v>0</v>
      </c>
      <c r="J33" s="67">
        <f t="shared" si="0"/>
        <v>0</v>
      </c>
      <c r="K33" s="67">
        <f t="shared" si="0"/>
        <v>0</v>
      </c>
      <c r="L33" s="67">
        <f t="shared" si="0"/>
        <v>0</v>
      </c>
      <c r="M33" s="67">
        <f t="shared" si="0"/>
        <v>0</v>
      </c>
      <c r="N33" s="67">
        <f t="shared" si="0"/>
        <v>0</v>
      </c>
      <c r="O33" s="68"/>
      <c r="P33" s="1"/>
    </row>
    <row r="34" spans="1:16" ht="15" thickBot="1" x14ac:dyDescent="0.35">
      <c r="A34" s="3"/>
      <c r="B34" s="1"/>
      <c r="C34" s="1"/>
      <c r="D34" s="1"/>
      <c r="E34" s="1"/>
      <c r="F34" s="1"/>
      <c r="G34" s="1"/>
      <c r="H34" s="1"/>
      <c r="I34" s="1"/>
      <c r="J34" s="1"/>
      <c r="K34" s="1"/>
      <c r="L34" s="1"/>
      <c r="M34" s="1"/>
      <c r="N34" s="1"/>
      <c r="O34" s="1"/>
      <c r="P34" s="1"/>
    </row>
    <row r="35" spans="1:16" x14ac:dyDescent="0.3">
      <c r="A35" s="3"/>
      <c r="B35" s="33"/>
      <c r="C35" s="69" t="s">
        <v>18</v>
      </c>
      <c r="D35" s="70"/>
      <c r="E35" s="70"/>
      <c r="F35" s="70"/>
      <c r="G35" s="71">
        <f>SUM(E26:N26)+SUM(E30:N30)</f>
        <v>30</v>
      </c>
      <c r="H35" s="1"/>
      <c r="I35" s="1"/>
      <c r="J35" s="1"/>
      <c r="K35" s="1"/>
      <c r="L35" s="1"/>
      <c r="M35" s="1"/>
      <c r="N35" s="1"/>
      <c r="O35" s="1"/>
      <c r="P35" s="1"/>
    </row>
    <row r="36" spans="1:16" x14ac:dyDescent="0.3">
      <c r="A36" s="3"/>
      <c r="B36" s="24"/>
      <c r="C36" s="25" t="s">
        <v>19</v>
      </c>
      <c r="D36" s="17"/>
      <c r="E36" s="17"/>
      <c r="F36" s="17"/>
      <c r="G36" s="72">
        <f>IF(UPPER(F17="GEN"),ROUND(G35*(1-F19),1),ROUND(G35*F21,1))</f>
        <v>32.700000000000003</v>
      </c>
      <c r="H36" s="1"/>
      <c r="I36" s="1"/>
      <c r="J36" s="1"/>
      <c r="K36" s="1"/>
      <c r="L36" s="1"/>
      <c r="M36" s="1"/>
      <c r="N36" s="1"/>
      <c r="O36" s="1"/>
      <c r="P36" s="1"/>
    </row>
    <row r="37" spans="1:16" x14ac:dyDescent="0.3">
      <c r="A37" s="3"/>
      <c r="B37" s="24"/>
      <c r="C37" s="25" t="s">
        <v>20</v>
      </c>
      <c r="D37" s="17"/>
      <c r="E37" s="17"/>
      <c r="F37" s="17"/>
      <c r="G37" s="73">
        <f>SUM(E33:N33)</f>
        <v>1320737.4679479455</v>
      </c>
      <c r="H37" s="1"/>
      <c r="I37" s="1"/>
      <c r="J37" s="1"/>
      <c r="K37" s="1"/>
      <c r="L37" s="1"/>
      <c r="M37" s="1"/>
      <c r="N37" s="1"/>
      <c r="O37" s="1"/>
      <c r="P37" s="1"/>
    </row>
    <row r="38" spans="1:16" ht="18.75" customHeight="1" thickBot="1" x14ac:dyDescent="0.35">
      <c r="A38" s="3"/>
      <c r="B38" s="28"/>
      <c r="C38" s="75" t="s">
        <v>21</v>
      </c>
      <c r="D38" s="76"/>
      <c r="E38" s="76"/>
      <c r="F38" s="76"/>
      <c r="G38" s="77">
        <v>0</v>
      </c>
      <c r="H38" s="74"/>
      <c r="I38" s="89"/>
      <c r="J38" s="1"/>
      <c r="K38" s="1"/>
      <c r="L38" s="1"/>
      <c r="M38" s="1"/>
      <c r="N38" s="1"/>
      <c r="O38" s="1"/>
      <c r="P38" s="1"/>
    </row>
    <row r="39" spans="1:16" ht="26.25" customHeight="1" thickBot="1" x14ac:dyDescent="0.35">
      <c r="A39" s="3"/>
      <c r="B39" s="66"/>
      <c r="C39" s="185" t="s">
        <v>36</v>
      </c>
      <c r="D39" s="185"/>
      <c r="E39" s="185"/>
      <c r="F39" s="186"/>
      <c r="G39" s="78">
        <f>ROUNDUP(IF(UPPER(F17="GEN"),G37*(1-G38),G37),-2)</f>
        <v>1320800</v>
      </c>
      <c r="H39" s="1"/>
      <c r="I39" s="1"/>
      <c r="J39" s="1"/>
      <c r="K39" s="1"/>
      <c r="L39" s="1"/>
      <c r="M39" s="1"/>
      <c r="N39" s="1"/>
      <c r="O39" s="1"/>
      <c r="P39" s="1"/>
    </row>
    <row r="40" spans="1:16" ht="27.75" customHeight="1" thickBot="1" x14ac:dyDescent="0.35">
      <c r="B40" s="84"/>
      <c r="C40" s="187" t="s">
        <v>38</v>
      </c>
      <c r="D40" s="187"/>
      <c r="E40" s="187"/>
      <c r="F40" s="188"/>
      <c r="G40" s="78">
        <f>ROUNDUP(G39/0.9,-2)</f>
        <v>1467600</v>
      </c>
    </row>
    <row r="41" spans="1:16" ht="38.25" customHeight="1" x14ac:dyDescent="0.3">
      <c r="C41" s="184" t="s">
        <v>37</v>
      </c>
      <c r="D41" s="184"/>
      <c r="E41" s="184"/>
      <c r="F41" s="184"/>
      <c r="G41" s="184"/>
    </row>
    <row r="42" spans="1:16" ht="12" customHeight="1" x14ac:dyDescent="0.3">
      <c r="C42" s="85"/>
      <c r="D42" s="86"/>
      <c r="E42" s="86"/>
      <c r="F42" s="86"/>
      <c r="G42" s="86"/>
    </row>
    <row r="45" spans="1:16" x14ac:dyDescent="0.3">
      <c r="I45" s="83"/>
    </row>
    <row r="46" spans="1:16" ht="15.75" customHeight="1" x14ac:dyDescent="0.3"/>
  </sheetData>
  <mergeCells count="9">
    <mergeCell ref="C39:F39"/>
    <mergeCell ref="C40:F40"/>
    <mergeCell ref="C41:G41"/>
    <mergeCell ref="C15:R15"/>
    <mergeCell ref="B3:Q3"/>
    <mergeCell ref="C23:N23"/>
    <mergeCell ref="C25:C27"/>
    <mergeCell ref="C29:C30"/>
    <mergeCell ref="C33:D33"/>
  </mergeCells>
  <conditionalFormatting sqref="F19">
    <cfRule type="expression" dxfId="3" priority="2">
      <formula>UPPER($F$17)="GEN"</formula>
    </cfRule>
  </conditionalFormatting>
  <conditionalFormatting sqref="G38">
    <cfRule type="expression" dxfId="2" priority="1">
      <formula>UPPER($F$17)="GEN"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46"/>
  <sheetViews>
    <sheetView showGridLines="0" workbookViewId="0">
      <selection activeCell="F21" sqref="F21"/>
    </sheetView>
  </sheetViews>
  <sheetFormatPr defaultColWidth="9.109375" defaultRowHeight="14.4" x14ac:dyDescent="0.3"/>
  <cols>
    <col min="1" max="1" width="2.33203125" style="92" customWidth="1"/>
    <col min="2" max="2" width="0.88671875" style="92" customWidth="1"/>
    <col min="3" max="3" width="20.109375" style="92" customWidth="1"/>
    <col min="4" max="4" width="11.109375" style="92" customWidth="1"/>
    <col min="5" max="14" width="14.88671875" style="92" customWidth="1"/>
    <col min="15" max="15" width="0.88671875" style="92" customWidth="1"/>
    <col min="16" max="16" width="8.88671875" style="92" customWidth="1"/>
    <col min="17" max="18" width="9.109375" style="92"/>
    <col min="19" max="20" width="9.109375" style="92" customWidth="1"/>
    <col min="21" max="16384" width="9.109375" style="92"/>
  </cols>
  <sheetData>
    <row r="1" spans="1:22" ht="9" customHeight="1" thickBot="1" x14ac:dyDescent="0.3">
      <c r="A1" s="91"/>
      <c r="B1" s="91"/>
      <c r="C1" s="91"/>
      <c r="D1" s="91"/>
      <c r="E1" s="91"/>
      <c r="F1" s="91"/>
      <c r="G1" s="91"/>
      <c r="H1" s="91"/>
      <c r="I1" s="91"/>
      <c r="J1" s="91"/>
      <c r="K1" s="91"/>
      <c r="L1" s="91"/>
      <c r="M1" s="91"/>
      <c r="N1" s="91"/>
      <c r="O1" s="91"/>
      <c r="P1" s="91"/>
    </row>
    <row r="2" spans="1:22" ht="28.5" customHeight="1" thickBot="1" x14ac:dyDescent="0.3">
      <c r="A2" s="93"/>
      <c r="B2" s="94"/>
      <c r="C2" s="95" t="s">
        <v>55</v>
      </c>
      <c r="D2" s="96"/>
      <c r="E2" s="96"/>
      <c r="F2" s="96"/>
      <c r="G2" s="96"/>
      <c r="H2" s="96"/>
      <c r="I2" s="96"/>
      <c r="J2" s="96"/>
      <c r="K2" s="96"/>
      <c r="L2" s="96"/>
      <c r="M2" s="96"/>
      <c r="N2" s="96"/>
      <c r="O2" s="96"/>
      <c r="P2" s="96"/>
      <c r="Q2" s="97"/>
    </row>
    <row r="3" spans="1:22" ht="52.5" customHeight="1" x14ac:dyDescent="0.3">
      <c r="A3" s="98"/>
      <c r="B3" s="189" t="s">
        <v>0</v>
      </c>
      <c r="C3" s="189"/>
      <c r="D3" s="189"/>
      <c r="E3" s="189"/>
      <c r="F3" s="189"/>
      <c r="G3" s="189"/>
      <c r="H3" s="189"/>
      <c r="I3" s="189"/>
      <c r="J3" s="189"/>
      <c r="K3" s="189"/>
      <c r="L3" s="189"/>
      <c r="M3" s="189"/>
      <c r="N3" s="189"/>
      <c r="O3" s="189"/>
      <c r="P3" s="189"/>
      <c r="Q3" s="189"/>
      <c r="R3" s="99"/>
      <c r="S3" s="99"/>
      <c r="T3" s="99"/>
      <c r="U3" s="99"/>
      <c r="V3" s="99"/>
    </row>
    <row r="4" spans="1:22" ht="18.75" x14ac:dyDescent="0.25">
      <c r="A4" s="98"/>
      <c r="B4" s="100" t="s">
        <v>1</v>
      </c>
      <c r="C4" s="101"/>
      <c r="D4" s="102"/>
      <c r="E4" s="102"/>
      <c r="F4" s="102"/>
      <c r="G4" s="102"/>
      <c r="H4" s="102"/>
      <c r="I4" s="102"/>
      <c r="J4" s="102"/>
      <c r="K4" s="102"/>
      <c r="L4" s="102"/>
      <c r="M4" s="102"/>
      <c r="N4" s="103"/>
      <c r="O4" s="102"/>
      <c r="P4" s="104"/>
      <c r="Q4" s="99"/>
      <c r="R4" s="99"/>
      <c r="S4" s="99"/>
      <c r="T4" s="99"/>
      <c r="U4" s="99"/>
      <c r="V4" s="99"/>
    </row>
    <row r="5" spans="1:22" ht="15" customHeight="1" x14ac:dyDescent="0.25">
      <c r="A5" s="93"/>
      <c r="B5" s="105"/>
      <c r="C5" s="106" t="s">
        <v>2</v>
      </c>
      <c r="D5" s="107"/>
      <c r="E5" s="107"/>
      <c r="F5" s="107"/>
      <c r="G5" s="107"/>
      <c r="H5" s="107"/>
      <c r="I5" s="107"/>
      <c r="J5" s="107"/>
      <c r="K5" s="107"/>
      <c r="L5" s="107"/>
      <c r="M5" s="107"/>
      <c r="N5" s="107"/>
      <c r="O5" s="107"/>
      <c r="P5" s="91"/>
    </row>
    <row r="6" spans="1:22" ht="15" customHeight="1" x14ac:dyDescent="0.25">
      <c r="A6" s="93"/>
      <c r="B6" s="105"/>
      <c r="C6" s="106" t="s">
        <v>3</v>
      </c>
      <c r="D6" s="107"/>
      <c r="E6" s="107"/>
      <c r="F6" s="107"/>
      <c r="G6" s="107"/>
      <c r="H6" s="107"/>
      <c r="I6" s="107"/>
      <c r="J6" s="107"/>
      <c r="K6" s="107"/>
      <c r="L6" s="107"/>
      <c r="M6" s="107"/>
      <c r="N6" s="107"/>
      <c r="O6" s="107"/>
      <c r="P6" s="91"/>
    </row>
    <row r="7" spans="1:22" ht="15" customHeight="1" x14ac:dyDescent="0.25">
      <c r="A7" s="93"/>
      <c r="B7" s="105"/>
      <c r="C7" s="106" t="s">
        <v>4</v>
      </c>
      <c r="D7" s="107"/>
      <c r="E7" s="107"/>
      <c r="F7" s="107"/>
      <c r="G7" s="107"/>
      <c r="H7" s="107"/>
      <c r="I7" s="107"/>
      <c r="J7" s="107"/>
      <c r="K7" s="107"/>
      <c r="L7" s="107"/>
      <c r="M7" s="107"/>
      <c r="N7" s="107"/>
      <c r="O7" s="107"/>
      <c r="P7" s="91"/>
    </row>
    <row r="8" spans="1:22"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93"/>
      <c r="B9" s="105"/>
      <c r="C9" s="106" t="s">
        <v>46</v>
      </c>
      <c r="D9" s="107"/>
      <c r="E9" s="107"/>
      <c r="F9" s="107"/>
      <c r="G9" s="107"/>
      <c r="H9" s="107"/>
      <c r="I9" s="107"/>
      <c r="J9" s="107"/>
      <c r="K9" s="107"/>
      <c r="L9" s="107"/>
      <c r="M9" s="107"/>
      <c r="N9" s="107"/>
      <c r="O9" s="107"/>
      <c r="P9" s="91"/>
    </row>
    <row r="10" spans="1:22" ht="15" customHeight="1" x14ac:dyDescent="0.25">
      <c r="A10" s="93"/>
      <c r="B10" s="105"/>
      <c r="C10" s="106" t="s">
        <v>47</v>
      </c>
      <c r="D10" s="107"/>
      <c r="E10" s="107"/>
      <c r="F10" s="107"/>
      <c r="G10" s="107"/>
      <c r="H10" s="107"/>
      <c r="I10" s="107"/>
      <c r="J10" s="107"/>
      <c r="K10" s="107"/>
      <c r="L10" s="107"/>
      <c r="M10" s="107"/>
      <c r="N10" s="107"/>
      <c r="O10" s="107"/>
      <c r="P10" s="91"/>
    </row>
    <row r="11" spans="1:22" ht="15" customHeight="1" x14ac:dyDescent="0.25">
      <c r="A11" s="93"/>
      <c r="B11" s="105"/>
      <c r="C11" s="106" t="s">
        <v>53</v>
      </c>
      <c r="D11" s="107"/>
      <c r="E11" s="107"/>
      <c r="F11" s="107"/>
      <c r="G11" s="107"/>
      <c r="H11" s="107"/>
      <c r="I11" s="107"/>
      <c r="J11" s="107"/>
      <c r="K11" s="107"/>
      <c r="L11" s="107"/>
      <c r="M11" s="107"/>
      <c r="N11" s="107"/>
      <c r="O11" s="107"/>
      <c r="P11" s="91"/>
    </row>
    <row r="12" spans="1:22"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93"/>
      <c r="B13" s="105"/>
      <c r="C13" s="106"/>
      <c r="D13" s="107"/>
      <c r="E13" s="107"/>
      <c r="F13" s="107"/>
      <c r="G13" s="107"/>
      <c r="H13" s="107"/>
      <c r="I13" s="107"/>
      <c r="J13" s="107"/>
      <c r="K13" s="107"/>
      <c r="L13" s="107"/>
      <c r="M13" s="107"/>
      <c r="N13" s="107"/>
      <c r="O13" s="107"/>
      <c r="P13" s="91"/>
    </row>
    <row r="14" spans="1:22" ht="15" customHeight="1" x14ac:dyDescent="0.25">
      <c r="A14" s="93"/>
      <c r="B14" s="105"/>
      <c r="C14" s="169" t="s">
        <v>35</v>
      </c>
      <c r="D14" s="170"/>
      <c r="E14" s="171"/>
      <c r="F14" s="171"/>
      <c r="G14" s="171"/>
      <c r="H14" s="171"/>
      <c r="I14" s="171"/>
      <c r="J14" s="171"/>
      <c r="K14" s="171"/>
      <c r="L14" s="171"/>
      <c r="M14" s="171"/>
      <c r="N14" s="171"/>
      <c r="O14" s="107"/>
      <c r="P14" s="107"/>
      <c r="Q14" s="91"/>
      <c r="R14" s="90"/>
    </row>
    <row r="15" spans="1:22" ht="30.75" customHeight="1" x14ac:dyDescent="0.25">
      <c r="A15" s="93"/>
      <c r="B15" s="105"/>
      <c r="C15" s="183" t="s">
        <v>52</v>
      </c>
      <c r="D15" s="183"/>
      <c r="E15" s="183"/>
      <c r="F15" s="183"/>
      <c r="G15" s="183"/>
      <c r="H15" s="183"/>
      <c r="I15" s="183"/>
      <c r="J15" s="183"/>
      <c r="K15" s="183"/>
      <c r="L15" s="183"/>
      <c r="M15" s="183"/>
      <c r="N15" s="183"/>
      <c r="O15" s="183"/>
      <c r="P15" s="183"/>
      <c r="Q15" s="183"/>
      <c r="R15" s="183"/>
    </row>
    <row r="16" spans="1:22" ht="15.75" thickBot="1" x14ac:dyDescent="0.3">
      <c r="A16" s="93"/>
      <c r="B16" s="91"/>
      <c r="D16" s="91"/>
      <c r="E16" s="91"/>
      <c r="F16" s="91"/>
      <c r="G16" s="91"/>
      <c r="H16" s="91"/>
      <c r="I16" s="91"/>
      <c r="J16" s="91"/>
      <c r="K16" s="91"/>
      <c r="L16" s="91"/>
      <c r="M16" s="91"/>
      <c r="N16" s="91"/>
      <c r="O16" s="91"/>
      <c r="P16" s="91"/>
    </row>
    <row r="17" spans="1:19" ht="15" customHeight="1" x14ac:dyDescent="0.25">
      <c r="A17" s="93"/>
      <c r="B17" s="108"/>
      <c r="C17" s="109" t="s">
        <v>5</v>
      </c>
      <c r="D17" s="110"/>
      <c r="E17" s="111"/>
      <c r="F17" s="112" t="s">
        <v>30</v>
      </c>
      <c r="G17" s="91"/>
      <c r="H17" s="181"/>
      <c r="I17" s="181"/>
      <c r="J17" s="181"/>
      <c r="K17" s="181"/>
      <c r="L17" s="181"/>
      <c r="M17" s="181"/>
      <c r="N17" s="181"/>
      <c r="O17" s="181"/>
      <c r="P17" s="181"/>
      <c r="Q17" s="181"/>
      <c r="R17" s="181"/>
      <c r="S17" s="181"/>
    </row>
    <row r="18" spans="1:19" ht="15" x14ac:dyDescent="0.25">
      <c r="A18" s="93"/>
      <c r="B18" s="114"/>
      <c r="C18" s="115" t="s">
        <v>7</v>
      </c>
      <c r="D18" s="107"/>
      <c r="E18" s="116"/>
      <c r="F18" s="117" t="s">
        <v>32</v>
      </c>
      <c r="G18" s="91"/>
      <c r="H18" s="181"/>
      <c r="I18" s="181"/>
      <c r="J18" s="181"/>
      <c r="K18" s="181"/>
      <c r="L18" s="181"/>
      <c r="M18" s="181"/>
      <c r="N18" s="181"/>
      <c r="O18" s="181"/>
      <c r="P18" s="181"/>
      <c r="Q18" s="181"/>
      <c r="R18" s="181"/>
      <c r="S18" s="181"/>
    </row>
    <row r="19" spans="1:19" ht="15.75" thickBot="1" x14ac:dyDescent="0.3">
      <c r="A19" s="93"/>
      <c r="B19" s="118"/>
      <c r="C19" s="119" t="s">
        <v>9</v>
      </c>
      <c r="D19" s="120"/>
      <c r="E19" s="121"/>
      <c r="F19" s="122">
        <v>0.02</v>
      </c>
      <c r="G19" s="91"/>
      <c r="H19" s="181"/>
      <c r="I19" s="181"/>
      <c r="J19" s="181"/>
      <c r="K19" s="181"/>
      <c r="L19" s="181"/>
      <c r="M19" s="181"/>
      <c r="N19" s="181"/>
      <c r="O19" s="181"/>
      <c r="P19" s="181"/>
      <c r="Q19" s="181"/>
      <c r="R19" s="181"/>
      <c r="S19" s="181"/>
    </row>
    <row r="20" spans="1:19" ht="15" x14ac:dyDescent="0.25">
      <c r="A20" s="93"/>
      <c r="B20" s="123"/>
      <c r="C20" s="124" t="s">
        <v>10</v>
      </c>
      <c r="D20" s="125"/>
      <c r="E20" s="126"/>
      <c r="F20" s="127">
        <f>VLOOKUP(F18,dropdown!B$1:C$15,2,FALSE)</f>
        <v>60336.33</v>
      </c>
      <c r="G20" s="91"/>
      <c r="H20" s="113"/>
      <c r="I20" s="113"/>
      <c r="J20" s="113"/>
      <c r="K20" s="113"/>
      <c r="L20" s="113"/>
      <c r="M20" s="113"/>
      <c r="N20" s="113"/>
      <c r="O20" s="113"/>
      <c r="P20" s="113"/>
    </row>
    <row r="21" spans="1:19" ht="15.75" thickBot="1" x14ac:dyDescent="0.3">
      <c r="A21" s="93"/>
      <c r="B21" s="128"/>
      <c r="C21" s="129" t="s">
        <v>11</v>
      </c>
      <c r="D21" s="130"/>
      <c r="E21" s="131"/>
      <c r="F21" s="132">
        <v>1.0898000000000001</v>
      </c>
      <c r="G21" s="91"/>
      <c r="H21" s="113"/>
      <c r="I21" s="113"/>
      <c r="J21" s="113"/>
      <c r="K21" s="113"/>
      <c r="L21" s="113"/>
      <c r="M21" s="113"/>
      <c r="N21" s="113"/>
      <c r="O21" s="113"/>
      <c r="P21" s="113"/>
    </row>
    <row r="22" spans="1:19" ht="15.75" thickBot="1" x14ac:dyDescent="0.3">
      <c r="A22" s="133"/>
      <c r="B22" s="113"/>
      <c r="C22" s="113"/>
      <c r="D22" s="113"/>
      <c r="E22" s="113"/>
      <c r="F22" s="113"/>
      <c r="G22" s="113"/>
      <c r="H22" s="113"/>
      <c r="I22" s="113"/>
      <c r="J22" s="113"/>
      <c r="K22" s="113"/>
      <c r="L22" s="113"/>
      <c r="M22" s="113"/>
      <c r="N22" s="113"/>
      <c r="O22" s="113"/>
      <c r="P22" s="113"/>
    </row>
    <row r="23" spans="1:19" ht="15.75" thickBot="1" x14ac:dyDescent="0.3">
      <c r="A23" s="133"/>
      <c r="B23" s="134"/>
      <c r="C23" s="190" t="s">
        <v>12</v>
      </c>
      <c r="D23" s="190"/>
      <c r="E23" s="190"/>
      <c r="F23" s="190"/>
      <c r="G23" s="190"/>
      <c r="H23" s="190"/>
      <c r="I23" s="190"/>
      <c r="J23" s="190"/>
      <c r="K23" s="190"/>
      <c r="L23" s="190"/>
      <c r="M23" s="190"/>
      <c r="N23" s="190"/>
      <c r="O23" s="135"/>
      <c r="P23" s="113"/>
    </row>
    <row r="24" spans="1:19" x14ac:dyDescent="0.3">
      <c r="A24" s="133"/>
      <c r="B24" s="136"/>
      <c r="C24" s="137"/>
      <c r="D24" s="137"/>
      <c r="E24" s="138">
        <v>1</v>
      </c>
      <c r="F24" s="138">
        <v>2</v>
      </c>
      <c r="G24" s="138">
        <v>3</v>
      </c>
      <c r="H24" s="138">
        <v>4</v>
      </c>
      <c r="I24" s="138">
        <v>5</v>
      </c>
      <c r="J24" s="138">
        <v>6</v>
      </c>
      <c r="K24" s="138">
        <v>7</v>
      </c>
      <c r="L24" s="138">
        <v>8</v>
      </c>
      <c r="M24" s="138">
        <v>9</v>
      </c>
      <c r="N24" s="138">
        <v>10</v>
      </c>
      <c r="O24" s="139"/>
      <c r="P24" s="113"/>
    </row>
    <row r="25" spans="1:19" ht="15.75" customHeight="1" thickBot="1" x14ac:dyDescent="0.35">
      <c r="A25" s="133"/>
      <c r="B25" s="140"/>
      <c r="C25" s="191" t="s">
        <v>42</v>
      </c>
      <c r="D25" s="141" t="s">
        <v>13</v>
      </c>
      <c r="E25" s="142">
        <v>0</v>
      </c>
      <c r="F25" s="142">
        <v>0</v>
      </c>
      <c r="G25" s="142">
        <v>0</v>
      </c>
      <c r="H25" s="142">
        <v>0</v>
      </c>
      <c r="I25" s="142">
        <v>0</v>
      </c>
      <c r="J25" s="142">
        <v>0</v>
      </c>
      <c r="K25" s="142">
        <v>0</v>
      </c>
      <c r="L25" s="142">
        <v>0</v>
      </c>
      <c r="M25" s="142">
        <v>0</v>
      </c>
      <c r="N25" s="142">
        <v>0</v>
      </c>
      <c r="O25" s="143"/>
      <c r="P25" s="113"/>
    </row>
    <row r="26" spans="1:19" ht="15" thickBot="1" x14ac:dyDescent="0.35">
      <c r="A26" s="133"/>
      <c r="B26" s="140"/>
      <c r="C26" s="192"/>
      <c r="D26" s="144" t="s">
        <v>14</v>
      </c>
      <c r="E26" s="145">
        <v>0</v>
      </c>
      <c r="F26" s="145">
        <v>0</v>
      </c>
      <c r="G26" s="145">
        <v>0</v>
      </c>
      <c r="H26" s="145">
        <v>0</v>
      </c>
      <c r="I26" s="145">
        <v>0</v>
      </c>
      <c r="J26" s="145">
        <v>0</v>
      </c>
      <c r="K26" s="145">
        <v>0</v>
      </c>
      <c r="L26" s="145">
        <v>0</v>
      </c>
      <c r="M26" s="145">
        <v>0</v>
      </c>
      <c r="N26" s="145">
        <v>0</v>
      </c>
      <c r="O26" s="143"/>
      <c r="P26" s="113"/>
    </row>
    <row r="27" spans="1:19" ht="15" thickBot="1" x14ac:dyDescent="0.35">
      <c r="A27" s="133"/>
      <c r="B27" s="140"/>
      <c r="C27" s="192"/>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9" ht="15" thickBot="1" x14ac:dyDescent="0.35">
      <c r="A28" s="133"/>
      <c r="B28" s="140"/>
      <c r="C28" s="148"/>
      <c r="D28" s="149"/>
      <c r="E28" s="150"/>
      <c r="F28" s="150"/>
      <c r="G28" s="150"/>
      <c r="H28" s="149"/>
      <c r="I28" s="149"/>
      <c r="J28" s="149"/>
      <c r="K28" s="149"/>
      <c r="L28" s="149"/>
      <c r="M28" s="149"/>
      <c r="N28" s="151"/>
      <c r="O28" s="143"/>
      <c r="P28" s="113"/>
    </row>
    <row r="29" spans="1:19" ht="15.75" customHeight="1" thickBot="1" x14ac:dyDescent="0.35">
      <c r="A29" s="133"/>
      <c r="B29" s="140"/>
      <c r="C29" s="194" t="s">
        <v>43</v>
      </c>
      <c r="D29" s="152" t="s">
        <v>13</v>
      </c>
      <c r="E29" s="142">
        <v>0</v>
      </c>
      <c r="F29" s="142">
        <v>0</v>
      </c>
      <c r="G29" s="142">
        <v>0</v>
      </c>
      <c r="H29" s="142">
        <v>0</v>
      </c>
      <c r="I29" s="142">
        <v>0</v>
      </c>
      <c r="J29" s="142">
        <v>0</v>
      </c>
      <c r="K29" s="142">
        <v>0</v>
      </c>
      <c r="L29" s="142">
        <v>0</v>
      </c>
      <c r="M29" s="142">
        <v>0</v>
      </c>
      <c r="N29" s="142">
        <v>0</v>
      </c>
      <c r="O29" s="143"/>
      <c r="P29" s="113"/>
    </row>
    <row r="30" spans="1:19" ht="14.25" customHeight="1" thickBot="1" x14ac:dyDescent="0.35">
      <c r="A30" s="133"/>
      <c r="B30" s="140"/>
      <c r="C30" s="195"/>
      <c r="D30" s="153" t="s">
        <v>14</v>
      </c>
      <c r="E30" s="145">
        <v>10</v>
      </c>
      <c r="F30" s="145">
        <v>0</v>
      </c>
      <c r="G30" s="145">
        <v>0</v>
      </c>
      <c r="H30" s="145">
        <v>0</v>
      </c>
      <c r="I30" s="145">
        <v>0</v>
      </c>
      <c r="J30" s="145">
        <v>0</v>
      </c>
      <c r="K30" s="145">
        <v>0</v>
      </c>
      <c r="L30" s="145">
        <v>0</v>
      </c>
      <c r="M30" s="145">
        <v>0</v>
      </c>
      <c r="N30" s="145">
        <v>0</v>
      </c>
      <c r="O30" s="143"/>
      <c r="P30" s="113"/>
    </row>
    <row r="31" spans="1:19" ht="15" thickBot="1" x14ac:dyDescent="0.35">
      <c r="A31" s="133"/>
      <c r="B31" s="140"/>
      <c r="C31" s="180" t="s">
        <v>44</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9" ht="15" thickBot="1" x14ac:dyDescent="0.35">
      <c r="A32" s="133"/>
      <c r="B32" s="140"/>
      <c r="C32" s="155"/>
      <c r="D32" s="155"/>
      <c r="E32" s="155"/>
      <c r="F32" s="155"/>
      <c r="G32" s="155"/>
      <c r="H32" s="155"/>
      <c r="I32" s="155"/>
      <c r="J32" s="155"/>
      <c r="K32" s="155"/>
      <c r="L32" s="155"/>
      <c r="M32" s="155"/>
      <c r="N32" s="155"/>
      <c r="O32" s="143"/>
      <c r="P32" s="91"/>
    </row>
    <row r="33" spans="1:16" ht="15" thickBot="1" x14ac:dyDescent="0.35">
      <c r="A33" s="93"/>
      <c r="B33" s="156"/>
      <c r="C33" s="193" t="s">
        <v>17</v>
      </c>
      <c r="D33" s="193"/>
      <c r="E33" s="157">
        <f>IF(UPPER($F$17="GEN"),ROUND(E26*(1-$F$19),1)*$F$20+ROUND(E30*(1-$F$19),1)*IF($C$31="Summer",$F$20*184/365,$F$20*181/365),ROUND(E26*$F$21,1)*$F$20+ROUND(E30*$F$21,1)*IF($C$31="Summer",$F$20*184/365,$F$20*181/365))</f>
        <v>331535.73547397263</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 thickBot="1" x14ac:dyDescent="0.35">
      <c r="A34" s="93"/>
      <c r="B34" s="91"/>
      <c r="C34" s="91"/>
      <c r="D34" s="91"/>
      <c r="E34" s="91"/>
      <c r="F34" s="91"/>
      <c r="G34" s="91"/>
      <c r="H34" s="91"/>
      <c r="I34" s="91"/>
      <c r="J34" s="91"/>
      <c r="K34" s="91"/>
      <c r="L34" s="91"/>
      <c r="M34" s="91"/>
      <c r="N34" s="91"/>
      <c r="O34" s="91"/>
      <c r="P34" s="91"/>
    </row>
    <row r="35" spans="1:16" x14ac:dyDescent="0.3">
      <c r="A35" s="93"/>
      <c r="B35" s="123"/>
      <c r="C35" s="159" t="s">
        <v>18</v>
      </c>
      <c r="D35" s="160"/>
      <c r="E35" s="160"/>
      <c r="F35" s="160"/>
      <c r="G35" s="161">
        <f>SUM(E26:N26)+SUM(E30:N30)</f>
        <v>10</v>
      </c>
      <c r="H35" s="91"/>
      <c r="I35" s="91"/>
      <c r="J35" s="91"/>
      <c r="K35" s="91"/>
      <c r="L35" s="91"/>
      <c r="M35" s="91"/>
      <c r="N35" s="91"/>
      <c r="O35" s="91"/>
      <c r="P35" s="91"/>
    </row>
    <row r="36" spans="1:16" x14ac:dyDescent="0.3">
      <c r="A36" s="93"/>
      <c r="B36" s="114"/>
      <c r="C36" s="115" t="s">
        <v>19</v>
      </c>
      <c r="D36" s="107"/>
      <c r="E36" s="107"/>
      <c r="F36" s="107"/>
      <c r="G36" s="162">
        <f>IF(UPPER(F17="GEN"),ROUND(G35*(1-F19),1),ROUND(G35*F21,1))</f>
        <v>10.9</v>
      </c>
      <c r="H36" s="91"/>
      <c r="I36" s="91"/>
      <c r="J36" s="91"/>
      <c r="K36" s="91"/>
      <c r="L36" s="91"/>
      <c r="M36" s="91"/>
      <c r="N36" s="91"/>
      <c r="O36" s="91"/>
      <c r="P36" s="91"/>
    </row>
    <row r="37" spans="1:16" x14ac:dyDescent="0.3">
      <c r="A37" s="93"/>
      <c r="B37" s="114"/>
      <c r="C37" s="115" t="s">
        <v>20</v>
      </c>
      <c r="D37" s="107"/>
      <c r="E37" s="107"/>
      <c r="F37" s="107"/>
      <c r="G37" s="163">
        <f>SUM(E33:N33)</f>
        <v>331535.73547397263</v>
      </c>
      <c r="H37" s="91"/>
      <c r="I37" s="91"/>
      <c r="J37" s="91"/>
      <c r="K37" s="91"/>
      <c r="L37" s="91"/>
      <c r="M37" s="91"/>
      <c r="N37" s="91"/>
      <c r="O37" s="91"/>
      <c r="P37" s="91"/>
    </row>
    <row r="38" spans="1:16" ht="18.75" customHeight="1" thickBot="1" x14ac:dyDescent="0.35">
      <c r="A38" s="93"/>
      <c r="B38" s="118"/>
      <c r="C38" s="165" t="s">
        <v>21</v>
      </c>
      <c r="D38" s="166"/>
      <c r="E38" s="166"/>
      <c r="F38" s="166"/>
      <c r="G38" s="167">
        <v>0</v>
      </c>
      <c r="H38" s="164"/>
      <c r="I38" s="89"/>
      <c r="J38" s="91"/>
      <c r="K38" s="91"/>
      <c r="L38" s="91"/>
      <c r="M38" s="91"/>
      <c r="N38" s="91"/>
      <c r="O38" s="91"/>
      <c r="P38" s="91"/>
    </row>
    <row r="39" spans="1:16" ht="26.25" customHeight="1" thickBot="1" x14ac:dyDescent="0.35">
      <c r="A39" s="93"/>
      <c r="B39" s="156"/>
      <c r="C39" s="185" t="s">
        <v>36</v>
      </c>
      <c r="D39" s="185"/>
      <c r="E39" s="185"/>
      <c r="F39" s="186"/>
      <c r="G39" s="168">
        <f>ROUNDUP(IF(UPPER(F17="GEN"),G37*(1-G38),G37),-2)</f>
        <v>331600</v>
      </c>
      <c r="H39" s="91"/>
      <c r="I39" s="91"/>
      <c r="J39" s="91"/>
      <c r="K39" s="91"/>
      <c r="L39" s="91"/>
      <c r="M39" s="91"/>
      <c r="N39" s="91"/>
      <c r="O39" s="91"/>
      <c r="P39" s="91"/>
    </row>
    <row r="40" spans="1:16" ht="27.75" customHeight="1" thickBot="1" x14ac:dyDescent="0.35">
      <c r="B40" s="173"/>
      <c r="C40" s="187" t="s">
        <v>38</v>
      </c>
      <c r="D40" s="187"/>
      <c r="E40" s="187"/>
      <c r="F40" s="188"/>
      <c r="G40" s="168">
        <f>ROUNDUP(G39/0.9,-2)</f>
        <v>368500</v>
      </c>
    </row>
    <row r="41" spans="1:16" ht="38.25" customHeight="1" x14ac:dyDescent="0.3">
      <c r="C41" s="184" t="s">
        <v>37</v>
      </c>
      <c r="D41" s="184"/>
      <c r="E41" s="184"/>
      <c r="F41" s="184"/>
      <c r="G41" s="184"/>
    </row>
    <row r="42" spans="1:16" ht="12" customHeight="1" x14ac:dyDescent="0.3">
      <c r="C42" s="174"/>
      <c r="D42" s="175"/>
      <c r="E42" s="175"/>
      <c r="F42" s="175"/>
      <c r="G42" s="175"/>
    </row>
    <row r="45" spans="1:16" x14ac:dyDescent="0.3">
      <c r="I45" s="172"/>
    </row>
    <row r="46" spans="1:16" ht="15.75" customHeight="1" x14ac:dyDescent="0.3"/>
  </sheetData>
  <mergeCells count="9">
    <mergeCell ref="C33:D33"/>
    <mergeCell ref="C39:F39"/>
    <mergeCell ref="C40:F40"/>
    <mergeCell ref="C41:G41"/>
    <mergeCell ref="B3:Q3"/>
    <mergeCell ref="C15:R15"/>
    <mergeCell ref="C23:N23"/>
    <mergeCell ref="C25:C27"/>
    <mergeCell ref="C29:C30"/>
  </mergeCells>
  <conditionalFormatting sqref="F19">
    <cfRule type="expression" dxfId="1" priority="2">
      <formula>UPPER($F$17)="GEN"</formula>
    </cfRule>
  </conditionalFormatting>
  <conditionalFormatting sqref="G38">
    <cfRule type="expression" dxfId="0"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15"/>
  <sheetViews>
    <sheetView workbookViewId="0">
      <selection activeCell="F10" sqref="F10"/>
    </sheetView>
  </sheetViews>
  <sheetFormatPr defaultRowHeight="14.4" x14ac:dyDescent="0.3"/>
  <cols>
    <col min="1" max="1" width="4.6640625" bestFit="1" customWidth="1"/>
    <col min="2" max="2" width="17.33203125" customWidth="1"/>
    <col min="3" max="4" width="12.6640625" bestFit="1" customWidth="1"/>
    <col min="5" max="5" width="19" customWidth="1"/>
    <col min="6" max="6" width="14.5546875" bestFit="1" customWidth="1"/>
    <col min="7" max="17" width="12.6640625" bestFit="1" customWidth="1"/>
  </cols>
  <sheetData>
    <row r="1" spans="1:11" x14ac:dyDescent="0.3">
      <c r="A1" t="s">
        <v>6</v>
      </c>
      <c r="B1" t="s">
        <v>8</v>
      </c>
      <c r="C1" s="82">
        <v>58686.53</v>
      </c>
      <c r="F1" t="s">
        <v>44</v>
      </c>
      <c r="J1" s="82"/>
      <c r="K1" s="177"/>
    </row>
    <row r="2" spans="1:11" x14ac:dyDescent="0.3">
      <c r="A2" t="s">
        <v>29</v>
      </c>
      <c r="B2" t="s">
        <v>22</v>
      </c>
      <c r="C2" s="82">
        <v>53415.93</v>
      </c>
      <c r="F2" t="s">
        <v>45</v>
      </c>
      <c r="J2" s="82"/>
      <c r="K2" s="177"/>
    </row>
    <row r="3" spans="1:11" x14ac:dyDescent="0.3">
      <c r="A3" t="s">
        <v>30</v>
      </c>
      <c r="B3" t="s">
        <v>23</v>
      </c>
      <c r="C3" s="82">
        <v>57263.03</v>
      </c>
      <c r="J3" s="82"/>
      <c r="K3" s="177"/>
    </row>
    <row r="4" spans="1:11" x14ac:dyDescent="0.3">
      <c r="B4" t="s">
        <v>24</v>
      </c>
      <c r="C4" s="82">
        <v>48340.6</v>
      </c>
      <c r="J4" s="82"/>
      <c r="K4" s="177"/>
    </row>
    <row r="5" spans="1:11" x14ac:dyDescent="0.3">
      <c r="B5" t="s">
        <v>31</v>
      </c>
      <c r="C5" s="82">
        <v>60336.33</v>
      </c>
      <c r="J5" s="82"/>
      <c r="K5" s="177"/>
    </row>
    <row r="6" spans="1:11" x14ac:dyDescent="0.3">
      <c r="B6" t="s">
        <v>32</v>
      </c>
      <c r="C6" s="82">
        <v>60336.33</v>
      </c>
      <c r="J6" s="82"/>
      <c r="K6" s="177"/>
    </row>
    <row r="7" spans="1:11" x14ac:dyDescent="0.3">
      <c r="B7" t="s">
        <v>33</v>
      </c>
      <c r="C7" s="82">
        <v>54782.85</v>
      </c>
      <c r="J7" s="82"/>
      <c r="K7" s="177"/>
    </row>
    <row r="8" spans="1:11" x14ac:dyDescent="0.3">
      <c r="B8" t="s">
        <v>25</v>
      </c>
      <c r="C8" s="82">
        <v>52089.15</v>
      </c>
      <c r="J8" s="82"/>
      <c r="K8" s="177"/>
    </row>
    <row r="9" spans="1:11" x14ac:dyDescent="0.3">
      <c r="B9" t="s">
        <v>26</v>
      </c>
      <c r="C9" s="82">
        <v>56003.78</v>
      </c>
      <c r="J9" s="82"/>
      <c r="K9" s="177"/>
    </row>
    <row r="10" spans="1:11" x14ac:dyDescent="0.3">
      <c r="B10" t="s">
        <v>41</v>
      </c>
      <c r="C10" s="82">
        <v>56003.78</v>
      </c>
      <c r="J10" s="82"/>
      <c r="K10" s="177"/>
    </row>
    <row r="11" spans="1:11" x14ac:dyDescent="0.3">
      <c r="B11" t="s">
        <v>27</v>
      </c>
      <c r="C11" s="82">
        <v>62845.7</v>
      </c>
      <c r="J11" s="82"/>
      <c r="K11" s="177"/>
    </row>
    <row r="12" spans="1:11" x14ac:dyDescent="0.3">
      <c r="B12" t="s">
        <v>28</v>
      </c>
      <c r="C12" s="82">
        <v>44590.23</v>
      </c>
      <c r="J12" s="82"/>
      <c r="K12" s="177"/>
    </row>
    <row r="13" spans="1:11" x14ac:dyDescent="0.3">
      <c r="B13" t="s">
        <v>34</v>
      </c>
      <c r="C13" s="82">
        <v>54881.4</v>
      </c>
      <c r="J13" s="82"/>
      <c r="K13" s="177"/>
    </row>
    <row r="14" spans="1:11" x14ac:dyDescent="0.3">
      <c r="B14" t="s">
        <v>40</v>
      </c>
      <c r="C14" s="82">
        <v>57042.2</v>
      </c>
      <c r="J14" s="82"/>
      <c r="K14" s="177"/>
    </row>
    <row r="15" spans="1:11" x14ac:dyDescent="0.3">
      <c r="B15" t="s">
        <v>39</v>
      </c>
      <c r="C15" s="82">
        <v>57086</v>
      </c>
      <c r="J15" s="82"/>
      <c r="K15" s="17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Credit Calculator</vt:lpstr>
      <vt:lpstr>Example-Planned Gen</vt:lpstr>
      <vt:lpstr>Example-Planned Gen Winter </vt:lpstr>
      <vt:lpstr>Example-Planned DR</vt:lpstr>
      <vt:lpstr>Example-Planned EE</vt:lpstr>
      <vt:lpstr>dropdown</vt:lpstr>
    </vt:vector>
  </TitlesOfParts>
  <Company>PJM Interconnection,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Lambert, Benjamin</cp:lastModifiedBy>
  <dcterms:created xsi:type="dcterms:W3CDTF">2016-02-16T17:52:54Z</dcterms:created>
  <dcterms:modified xsi:type="dcterms:W3CDTF">2018-03-30T13:16:41Z</dcterms:modified>
</cp:coreProperties>
</file>