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rozd\Desktop\"/>
    </mc:Choice>
  </mc:AlternateContent>
  <workbookProtection workbookAlgorithmName="SHA-512" workbookHashValue="teWvnGbDN0B4xltxIahexasupjoMj5a0eNNecypEt3Zk+7z9cud7RSX5UGiYPfwdarGOdb5RMsK0vMEff2PbBg==" workbookSaltValue="Q/TNcGH4W1o7upHQ2HPXwA==" workbookSpinCount="100000" lockStructure="1"/>
  <bookViews>
    <workbookView xWindow="120" yWindow="180" windowWidth="19440" windowHeight="9645" tabRatio="992"/>
  </bookViews>
  <sheets>
    <sheet name="Credit Calculator - Gen" sheetId="1" r:id="rId1"/>
    <sheet name="Credit Calculator - DR" sheetId="10" r:id="rId2"/>
    <sheet name="Credit Calculator - EE" sheetId="9" r:id="rId3"/>
    <sheet name="Planned Gen - Example" sheetId="13" r:id="rId4"/>
    <sheet name="Planned DR - Example" sheetId="11" r:id="rId5"/>
    <sheet name="Planned EE - Example" sheetId="14" r:id="rId6"/>
    <sheet name="Example-Planned DR" sheetId="4" state="hidden" r:id="rId7"/>
    <sheet name="Example-Planned EE" sheetId="5" state="hidden" r:id="rId8"/>
    <sheet name="dropdown" sheetId="3" state="hidden" r:id="rId9"/>
  </sheets>
  <definedNames>
    <definedName name="_AMO_UniqueIdentifier" hidden="1">"'4ca94d22-127e-4665-8605-45501e5c6bad'"</definedName>
  </definedNames>
  <calcPr calcId="162913"/>
</workbook>
</file>

<file path=xl/calcChain.xml><?xml version="1.0" encoding="utf-8"?>
<calcChain xmlns="http://schemas.openxmlformats.org/spreadsheetml/2006/main">
  <c r="G32" i="1" l="1"/>
  <c r="F18" i="1" l="1"/>
  <c r="E32" i="14" l="1"/>
  <c r="G36" i="11"/>
  <c r="G38" i="13"/>
  <c r="G34" i="14"/>
  <c r="G35" i="14" s="1"/>
  <c r="F19" i="14"/>
  <c r="K32" i="14" s="1"/>
  <c r="G34" i="11"/>
  <c r="G35" i="11" s="1"/>
  <c r="F20" i="11"/>
  <c r="K32" i="11" s="1"/>
  <c r="G35" i="13"/>
  <c r="G34" i="13"/>
  <c r="F20" i="13"/>
  <c r="G32" i="13" s="1"/>
  <c r="F30" i="1"/>
  <c r="G30" i="1"/>
  <c r="H30" i="1"/>
  <c r="I30" i="1"/>
  <c r="J30" i="1"/>
  <c r="K30" i="1"/>
  <c r="L30" i="1"/>
  <c r="M30" i="1"/>
  <c r="N30" i="1"/>
  <c r="E30" i="1"/>
  <c r="G32" i="9"/>
  <c r="G33" i="9" s="1"/>
  <c r="F17" i="9"/>
  <c r="G30" i="9" s="1"/>
  <c r="G32" i="10"/>
  <c r="G33" i="10" s="1"/>
  <c r="F18" i="10"/>
  <c r="L30" i="10" s="1"/>
  <c r="G33" i="1"/>
  <c r="K30" i="10" l="1"/>
  <c r="J30" i="10"/>
  <c r="I30" i="10"/>
  <c r="E30" i="10"/>
  <c r="N30" i="10"/>
  <c r="H30" i="10"/>
  <c r="G30" i="10"/>
  <c r="F30" i="10"/>
  <c r="M30" i="10"/>
  <c r="E32" i="11"/>
  <c r="L32" i="14"/>
  <c r="M32" i="14"/>
  <c r="F32" i="14"/>
  <c r="N32" i="14"/>
  <c r="G32" i="14"/>
  <c r="J32" i="14"/>
  <c r="H32" i="14"/>
  <c r="I32" i="14"/>
  <c r="M32" i="11"/>
  <c r="G32" i="11"/>
  <c r="L32" i="11"/>
  <c r="F32" i="11"/>
  <c r="N32" i="11"/>
  <c r="J32" i="11"/>
  <c r="H32" i="11"/>
  <c r="I32" i="11"/>
  <c r="L32" i="13"/>
  <c r="E32" i="13"/>
  <c r="G36" i="13" s="1"/>
  <c r="G39" i="13" s="1"/>
  <c r="M32" i="13"/>
  <c r="H32" i="13"/>
  <c r="K32" i="13"/>
  <c r="F32" i="13"/>
  <c r="N32" i="13"/>
  <c r="I32" i="13"/>
  <c r="J32" i="13"/>
  <c r="L30" i="9"/>
  <c r="M30" i="9"/>
  <c r="J30" i="9"/>
  <c r="I30" i="9"/>
  <c r="N30" i="9"/>
  <c r="F30" i="9"/>
  <c r="K30" i="9"/>
  <c r="H30" i="9"/>
  <c r="E30" i="9"/>
  <c r="G34" i="1"/>
  <c r="G36" i="14" l="1"/>
  <c r="G37" i="14" s="1"/>
  <c r="G38" i="14" s="1"/>
  <c r="G37" i="11"/>
  <c r="G38" i="11" s="1"/>
  <c r="G34" i="9"/>
  <c r="G34" i="10"/>
  <c r="G35" i="9" l="1"/>
  <c r="G36" i="9" s="1"/>
  <c r="G35" i="10"/>
  <c r="G36" i="10" s="1"/>
  <c r="F21" i="5" l="1"/>
  <c r="C2" i="5"/>
  <c r="C2" i="4"/>
  <c r="F20" i="5" l="1"/>
  <c r="G35" i="5" l="1"/>
  <c r="G36" i="5" s="1"/>
  <c r="N33" i="5"/>
  <c r="G35" i="4"/>
  <c r="G36" i="4" s="1"/>
  <c r="M33" i="4"/>
  <c r="G33" i="4" l="1"/>
  <c r="J33" i="4"/>
  <c r="N33" i="4"/>
  <c r="F33" i="4"/>
  <c r="E33" i="5"/>
  <c r="I33" i="5"/>
  <c r="M33" i="5"/>
  <c r="G33" i="5"/>
  <c r="K33" i="5"/>
  <c r="H33" i="5"/>
  <c r="L33" i="5"/>
  <c r="F33" i="5"/>
  <c r="J33" i="5"/>
  <c r="K33" i="4"/>
  <c r="H33" i="4"/>
  <c r="L33" i="4"/>
  <c r="E33" i="4"/>
  <c r="I33" i="4"/>
  <c r="G37" i="5" l="1"/>
  <c r="G39" i="5" s="1"/>
  <c r="G40" i="5" s="1"/>
  <c r="G37" i="4"/>
  <c r="G39" i="4" s="1"/>
  <c r="G40" i="4" s="1"/>
  <c r="G36" i="1" l="1"/>
  <c r="G37" i="1" s="1"/>
</calcChain>
</file>

<file path=xl/sharedStrings.xml><?xml version="1.0" encoding="utf-8"?>
<sst xmlns="http://schemas.openxmlformats.org/spreadsheetml/2006/main" count="470" uniqueCount="64">
  <si>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</si>
  <si>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</si>
  <si>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</si>
  <si>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</si>
  <si>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</si>
  <si>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Resource Type</t>
  </si>
  <si>
    <t>GEN</t>
  </si>
  <si>
    <t>Resource Modeled LDA</t>
  </si>
  <si>
    <t>RTO</t>
  </si>
  <si>
    <t>Resource Sell Offer EFORd (Gen only)</t>
  </si>
  <si>
    <t>Pre-Auction Credit Rate for CP Capacity</t>
  </si>
  <si>
    <t>Forecast Pool Requirement</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</si>
  <si>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</si>
  <si>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</si>
  <si>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</si>
  <si>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</si>
  <si>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</si>
  <si>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</si>
  <si>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</si>
  <si>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</si>
  <si>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</si>
  <si>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</si>
  <si>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</si>
  <si>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</si>
  <si>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</si>
  <si>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</si>
  <si>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COMED</t>
  </si>
  <si>
    <t>BGE</t>
  </si>
  <si>
    <t>DR</t>
  </si>
  <si>
    <t>EE</t>
  </si>
  <si>
    <t>PSEG</t>
  </si>
  <si>
    <t>PS-NORTH</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</si>
  <si>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</si>
  <si>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</si>
  <si>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</si>
  <si>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</si>
  <si>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</si>
  <si>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DEOK</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</si>
  <si>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</si>
  <si>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</si>
  <si>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</si>
  <si>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</si>
  <si>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</si>
  <si>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</si>
  <si>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</si>
  <si>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</si>
  <si>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A 20 MW Energy Efficiency Resource located in the PS-NORTH LDA was setup with 5 MW of Existing Annual EE, 5 MW of Existing Summer-Period EE, and 10 MW of Planned Summer-Period EE during the EE Setup process.  The resource submits an Annual CP Sell Offer of 5 MW (all of which is considered Existing) and an additional Summer-Period CP Sell Offer of 15 MW (10 MW of which is considered Planned)</t>
  </si>
  <si>
    <t xml:space="preserve"> - If any portion of a commercial Aggregate Resource is comprised of Planned MW, you may use this calculator to find the underlying individual planned resource credit requirments, which then can be summed to get the total Aggregate Resource credit requirement.</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</si>
  <si>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</si>
  <si>
    <t>`</t>
  </si>
  <si>
    <t>RPM 2025/26 Base Residual Auction Pre-Auction Credit Calculator</t>
  </si>
  <si>
    <t>ATSI</t>
  </si>
  <si>
    <t>ATSI-Cleveland</t>
  </si>
  <si>
    <t>DAYTON</t>
  </si>
  <si>
    <t>DOM</t>
  </si>
  <si>
    <t>DPL SOUTH</t>
  </si>
  <si>
    <t>PS</t>
  </si>
  <si>
    <t>PS NORTH</t>
  </si>
  <si>
    <t>Resource Sell Offer Accredited UCAP Factor</t>
  </si>
  <si>
    <t xml:space="preserve"> - The Max MW should be entered in terms of ICAP. The calculator will use the submitted Sell Offer Accredited UCAP Factor (for Gen and DR) or Forecast Pool Requirement (for EE) to calculate the Planned UCAP MW.</t>
  </si>
  <si>
    <t xml:space="preserve"> - The Resource Sell Offer Accredited UCAP Factor for DR is the DR Class Rating</t>
  </si>
  <si>
    <t xml:space="preserve"> - The Credit Adjustment Factor and the Total Incremental Credit Reductions are only used to calculate Generation credit requirements (details on Incremental Credit Reductions can be found in Section 4.8.6 of PJM Manual 18)</t>
  </si>
  <si>
    <t>*Factor for DR equals the DR Class Rating</t>
  </si>
  <si>
    <t>A 100 MW Planned Generator located in the ComEd LDA has reached the credit milestones of Posted ISA (50%), Financial Close (15%), and Full Notice to Proceed and Commencement of Construction (5%) for a Total Incremental Credit Reduction of 70%. The resource has an Accredite UCAP Factor of 0.73160 and submits an Annual CP Sell Offer for the full 100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</si>
</sst>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6"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
      <patternFill patternType="solid">
        <fgColor theme="0" tint="-0.249977111117893"/>
        <bgColor indexed="64"/>
      </patternFill>
    </fill>
  </fills>
  <borders count="44">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
      <left/>
      <right style="medium">
        <color theme="1" tint="0.34998626667073579"/>
      </right>
      <top style="dashed">
        <color theme="1" tint="0.24994659260841701"/>
      </top>
      <bottom style="medium">
        <color theme="1" tint="0.24994659260841701"/>
      </bottom>
      <diagonal/>
    </border>
    <border>
      <left style="medium">
        <color theme="1" tint="0.34998626667073579"/>
      </left>
      <right style="medium">
        <color theme="1" tint="0.34998626667073579"/>
      </right>
      <top style="dashed">
        <color theme="1" tint="0.24994659260841701"/>
      </top>
      <bottom style="medium">
        <color theme="1" tint="0.24994659260841701"/>
      </bottom>
      <diagonal/>
    </border>
    <border>
      <left/>
      <right style="medium">
        <color theme="1" tint="0.34998626667073579"/>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cellStyleXfs>
  <cellXfs count="213">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44" fontId="0" fillId="0" borderId="0" xfId="2" applyFont="1"/>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8" xfId="0" applyFont="1" applyFill="1" applyBorder="1" applyAlignment="1">
      <alignment horizontal="center" vertical="center"/>
    </xf>
    <xf numFmtId="165" fontId="2" fillId="2" borderId="0" xfId="0" applyNumberFormat="1" applyFont="1" applyFill="1" applyAlignment="1">
      <alignment vertical="center"/>
    </xf>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4" fontId="0" fillId="2" borderId="0" xfId="0" applyNumberFormat="1" applyFill="1"/>
    <xf numFmtId="0" fontId="5" fillId="9" borderId="38" xfId="0" applyFont="1" applyFill="1" applyBorder="1" applyAlignment="1">
      <alignment horizontal="center" vertical="top"/>
    </xf>
    <xf numFmtId="0" fontId="2" fillId="2" borderId="0" xfId="0" applyFont="1" applyFill="1" applyAlignment="1">
      <alignment wrapText="1"/>
    </xf>
    <xf numFmtId="0" fontId="2" fillId="2" borderId="0" xfId="0" applyFont="1" applyFill="1" applyAlignment="1"/>
    <xf numFmtId="0" fontId="5" fillId="9" borderId="37" xfId="0" applyFont="1" applyFill="1" applyBorder="1" applyAlignment="1" applyProtection="1">
      <alignment horizontal="center" vertical="center"/>
      <protection locked="0"/>
    </xf>
    <xf numFmtId="0" fontId="24" fillId="0" borderId="0" xfId="8"/>
    <xf numFmtId="0" fontId="13" fillId="2" borderId="0" xfId="0" applyFont="1" applyFill="1" applyBorder="1" applyAlignment="1">
      <alignment horizontal="left" vertical="center" wrapText="1"/>
    </xf>
    <xf numFmtId="0" fontId="2" fillId="2" borderId="39" xfId="0" applyFont="1" applyFill="1" applyBorder="1" applyAlignment="1">
      <alignment vertical="center"/>
    </xf>
    <xf numFmtId="0" fontId="20" fillId="2" borderId="0" xfId="0" applyFont="1" applyFill="1" applyAlignment="1">
      <alignment vertical="center"/>
    </xf>
    <xf numFmtId="0" fontId="11" fillId="2" borderId="42" xfId="0" applyFont="1" applyFill="1" applyBorder="1" applyAlignment="1">
      <alignment horizontal="left" vertical="center"/>
    </xf>
    <xf numFmtId="0" fontId="2" fillId="2" borderId="42" xfId="0" applyFont="1" applyFill="1" applyBorder="1" applyAlignment="1">
      <alignment vertical="center"/>
    </xf>
    <xf numFmtId="0" fontId="2" fillId="2" borderId="41" xfId="0" applyFont="1" applyFill="1" applyBorder="1" applyAlignment="1">
      <alignment vertical="center"/>
    </xf>
    <xf numFmtId="0" fontId="13" fillId="2" borderId="0" xfId="0" applyFont="1" applyFill="1" applyBorder="1" applyAlignment="1">
      <alignment horizontal="left" vertical="center" wrapText="1"/>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11" fillId="2" borderId="2" xfId="0" applyFont="1" applyFill="1" applyBorder="1" applyAlignment="1">
      <alignment horizontal="right" vertical="center"/>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xf numFmtId="165" fontId="11" fillId="6" borderId="43" xfId="2" applyNumberFormat="1" applyFont="1" applyFill="1" applyBorder="1" applyAlignment="1" applyProtection="1">
      <alignment horizontal="center" vertical="center"/>
    </xf>
    <xf numFmtId="0" fontId="11" fillId="10" borderId="8" xfId="1" applyNumberFormat="1" applyFont="1" applyFill="1" applyBorder="1" applyAlignment="1" applyProtection="1">
      <alignment horizontal="center" vertical="center"/>
    </xf>
    <xf numFmtId="167" fontId="16" fillId="6" borderId="26" xfId="0" applyNumberFormat="1" applyFont="1" applyFill="1" applyBorder="1" applyAlignment="1" applyProtection="1">
      <alignment horizontal="center" vertical="center"/>
    </xf>
    <xf numFmtId="0" fontId="16" fillId="6" borderId="29" xfId="0" applyFont="1" applyFill="1" applyBorder="1" applyAlignment="1" applyProtection="1">
      <alignment horizontal="center" vertical="center"/>
    </xf>
    <xf numFmtId="0" fontId="16" fillId="6" borderId="30" xfId="0" applyFont="1" applyFill="1" applyBorder="1" applyAlignment="1" applyProtection="1">
      <alignment horizontal="center" vertical="center"/>
    </xf>
    <xf numFmtId="169" fontId="11" fillId="6" borderId="32" xfId="0" applyNumberFormat="1" applyFont="1" applyFill="1" applyBorder="1" applyAlignment="1" applyProtection="1">
      <alignment horizontal="right" vertical="center"/>
    </xf>
    <xf numFmtId="170" fontId="11" fillId="6" borderId="33" xfId="0" applyNumberFormat="1" applyFont="1" applyFill="1" applyBorder="1" applyAlignment="1" applyProtection="1">
      <alignment horizontal="right" vertical="center"/>
    </xf>
    <xf numFmtId="165" fontId="11" fillId="6" borderId="33" xfId="0" applyNumberFormat="1" applyFont="1" applyFill="1" applyBorder="1" applyAlignment="1" applyProtection="1">
      <alignment horizontal="right" vertical="center"/>
    </xf>
    <xf numFmtId="165" fontId="18" fillId="6" borderId="36" xfId="2" applyNumberFormat="1" applyFont="1" applyFill="1" applyBorder="1" applyAlignment="1" applyProtection="1">
      <alignment horizontal="right" vertical="center"/>
    </xf>
    <xf numFmtId="2" fontId="17" fillId="10" borderId="8" xfId="1" applyNumberFormat="1" applyFont="1" applyFill="1" applyBorder="1" applyAlignment="1" applyProtection="1">
      <alignment horizontal="center" vertical="center"/>
    </xf>
    <xf numFmtId="165" fontId="11" fillId="6" borderId="40" xfId="2" applyNumberFormat="1" applyFont="1" applyFill="1" applyBorder="1" applyAlignment="1" applyProtection="1">
      <alignment horizontal="center" vertical="center"/>
    </xf>
    <xf numFmtId="168" fontId="11" fillId="2" borderId="31" xfId="0" applyNumberFormat="1" applyFont="1" applyFill="1" applyBorder="1" applyAlignment="1" applyProtection="1">
      <alignment horizontal="center" vertical="center"/>
    </xf>
    <xf numFmtId="165" fontId="11" fillId="6" borderId="19" xfId="2" applyNumberFormat="1" applyFont="1" applyFill="1" applyBorder="1" applyAlignment="1" applyProtection="1">
      <alignment horizontal="center" vertical="center"/>
    </xf>
    <xf numFmtId="166" fontId="11" fillId="6" borderId="23" xfId="2" applyNumberFormat="1" applyFont="1" applyFill="1" applyBorder="1" applyAlignment="1" applyProtection="1">
      <alignment horizontal="center" vertical="center"/>
    </xf>
  </cellXfs>
  <cellStyles count="25">
    <cellStyle name="Comma" xfId="1" builtinId="3"/>
    <cellStyle name="Comma 2" xfId="7"/>
    <cellStyle name="Comma 2 2" xfId="14"/>
    <cellStyle name="Comma 3" xfId="13"/>
    <cellStyle name="Comma 4" xfId="6"/>
    <cellStyle name="Currency" xfId="2" builtinId="4"/>
    <cellStyle name="Currency 2" xfId="15"/>
    <cellStyle name="Hyperlink" xfId="4" builtinId="8"/>
    <cellStyle name="Normal" xfId="0" builtinId="0"/>
    <cellStyle name="Normal 10 2" xfId="23"/>
    <cellStyle name="Normal 2" xfId="8"/>
    <cellStyle name="Normal 2 2" xfId="9"/>
    <cellStyle name="Normal 2 2 2" xfId="24"/>
    <cellStyle name="Normal 2 3" xfId="16"/>
    <cellStyle name="Normal 3" xfId="19"/>
    <cellStyle name="Normal 3 7" xfId="21"/>
    <cellStyle name="Normal 4" xfId="20"/>
    <cellStyle name="Normal 4 3" xfId="10"/>
    <cellStyle name="Normal 5" xfId="5"/>
    <cellStyle name="Normal 6" xfId="11"/>
    <cellStyle name="Normal 6 2" xfId="17"/>
    <cellStyle name="Normal 6 7" xfId="22"/>
    <cellStyle name="Percent" xfId="3" builtinId="5"/>
    <cellStyle name="Percent 2" xfId="18"/>
    <cellStyle name="Percent 3" xfId="12"/>
  </cellStyles>
  <dxfs count="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V50"/>
  <sheetViews>
    <sheetView showGridLines="0" tabSelected="1" zoomScaleNormal="100" workbookViewId="0"/>
  </sheetViews>
  <sheetFormatPr defaultColWidth="9.140625" defaultRowHeight="15" x14ac:dyDescent="0.25"/>
  <cols>
    <col min="1" max="1" width="2.28515625" style="2" customWidth="1"/>
    <col min="2" max="2" width="1.570312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7" width="9.140625" style="2"/>
    <col min="18" max="18" width="9.7109375" style="2" bestFit="1" customWidth="1"/>
    <col min="19" max="20" width="9.140625" style="2" customWidth="1"/>
    <col min="21" max="16384" width="9.140625" style="2"/>
  </cols>
  <sheetData>
    <row r="1" spans="1:22" ht="6"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50</v>
      </c>
      <c r="D2" s="6"/>
      <c r="E2" s="6"/>
      <c r="F2" s="6"/>
      <c r="G2" s="6"/>
      <c r="H2" s="6"/>
      <c r="I2" s="6"/>
      <c r="J2" s="6"/>
      <c r="K2" s="6"/>
      <c r="L2" s="6"/>
      <c r="M2" s="6"/>
      <c r="N2" s="6"/>
      <c r="O2" s="6"/>
      <c r="P2" s="6"/>
      <c r="Q2" s="7"/>
    </row>
    <row r="3" spans="1:22" ht="52.5" customHeight="1" x14ac:dyDescent="0.25">
      <c r="A3" s="8"/>
      <c r="B3" s="192" t="s">
        <v>0</v>
      </c>
      <c r="C3" s="192"/>
      <c r="D3" s="192"/>
      <c r="E3" s="192"/>
      <c r="F3" s="192"/>
      <c r="G3" s="192"/>
      <c r="H3" s="192"/>
      <c r="I3" s="192"/>
      <c r="J3" s="192"/>
      <c r="K3" s="192"/>
      <c r="L3" s="192"/>
      <c r="M3" s="192"/>
      <c r="N3" s="192"/>
      <c r="O3" s="192"/>
      <c r="P3" s="192"/>
      <c r="Q3" s="192"/>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4" t="s">
        <v>2</v>
      </c>
      <c r="D5" s="17"/>
      <c r="E5" s="17"/>
      <c r="F5" s="17"/>
      <c r="G5" s="17"/>
      <c r="H5" s="17"/>
      <c r="I5" s="17"/>
      <c r="J5" s="17"/>
      <c r="K5" s="17"/>
      <c r="L5" s="17"/>
      <c r="M5" s="17"/>
      <c r="N5" s="17"/>
      <c r="O5" s="17"/>
      <c r="P5" s="1"/>
    </row>
    <row r="6" spans="1:22" ht="15" customHeight="1" x14ac:dyDescent="0.25">
      <c r="A6" s="3"/>
      <c r="B6" s="15"/>
      <c r="C6" s="104" t="s">
        <v>59</v>
      </c>
      <c r="D6" s="17"/>
      <c r="E6" s="17"/>
      <c r="F6" s="17"/>
      <c r="G6" s="17"/>
      <c r="H6" s="17"/>
      <c r="I6" s="17"/>
      <c r="J6" s="17"/>
      <c r="K6" s="17"/>
      <c r="L6" s="17"/>
      <c r="M6" s="17"/>
      <c r="N6" s="17"/>
      <c r="O6" s="17"/>
      <c r="P6" s="1"/>
    </row>
    <row r="7" spans="1:22" s="90" customFormat="1" ht="15" customHeight="1" x14ac:dyDescent="0.25">
      <c r="A7" s="91"/>
      <c r="B7" s="103"/>
      <c r="C7" s="104" t="s">
        <v>60</v>
      </c>
      <c r="D7" s="105"/>
      <c r="E7" s="105"/>
      <c r="F7" s="105"/>
      <c r="G7" s="105"/>
      <c r="H7" s="105"/>
      <c r="I7" s="105"/>
      <c r="J7" s="105"/>
      <c r="K7" s="105"/>
      <c r="L7" s="105"/>
      <c r="M7" s="105"/>
      <c r="N7" s="105"/>
      <c r="O7" s="105"/>
      <c r="P7" s="89"/>
    </row>
    <row r="8" spans="1:22" ht="15" customHeight="1" x14ac:dyDescent="0.25">
      <c r="A8" s="3"/>
      <c r="B8" s="15"/>
      <c r="C8" s="104" t="s">
        <v>61</v>
      </c>
      <c r="D8" s="17"/>
      <c r="E8" s="17"/>
      <c r="F8" s="17"/>
      <c r="G8" s="17"/>
      <c r="H8" s="17"/>
      <c r="I8" s="17"/>
      <c r="J8" s="17"/>
      <c r="K8" s="17"/>
      <c r="L8" s="17"/>
      <c r="M8" s="17"/>
      <c r="N8" s="17"/>
      <c r="O8" s="17"/>
      <c r="P8" s="1"/>
    </row>
    <row r="9" spans="1:22" s="90" customFormat="1" ht="15" customHeight="1" x14ac:dyDescent="0.25">
      <c r="A9" s="91"/>
      <c r="B9" s="103"/>
      <c r="C9" s="104" t="s">
        <v>44</v>
      </c>
      <c r="D9" s="105"/>
      <c r="E9" s="105"/>
      <c r="F9" s="105"/>
      <c r="G9" s="105"/>
      <c r="H9" s="105"/>
      <c r="I9" s="105"/>
      <c r="J9" s="105"/>
      <c r="K9" s="105"/>
      <c r="L9" s="105"/>
      <c r="M9" s="105"/>
      <c r="N9" s="105"/>
      <c r="O9" s="105"/>
      <c r="P9" s="89"/>
    </row>
    <row r="10" spans="1:22" ht="15" customHeight="1" x14ac:dyDescent="0.25">
      <c r="A10" s="3"/>
      <c r="B10" s="15"/>
      <c r="C10" s="104" t="s">
        <v>42</v>
      </c>
      <c r="D10" s="17"/>
      <c r="E10" s="17"/>
      <c r="F10" s="17"/>
      <c r="G10" s="17"/>
      <c r="H10" s="17"/>
      <c r="I10" s="17"/>
      <c r="J10" s="17"/>
      <c r="K10" s="17"/>
      <c r="L10" s="17"/>
      <c r="M10" s="17"/>
      <c r="N10" s="17"/>
      <c r="O10" s="17"/>
      <c r="P10" s="1"/>
    </row>
    <row r="11" spans="1:22" ht="15" customHeight="1" x14ac:dyDescent="0.25">
      <c r="A11" s="3"/>
      <c r="B11" s="15"/>
      <c r="C11" s="104" t="s">
        <v>43</v>
      </c>
      <c r="D11" s="17"/>
      <c r="E11" s="17"/>
      <c r="F11" s="17"/>
      <c r="G11" s="17"/>
      <c r="H11" s="17"/>
      <c r="I11" s="17"/>
      <c r="J11" s="17"/>
      <c r="K11" s="17"/>
      <c r="L11" s="17"/>
      <c r="M11" s="17"/>
      <c r="N11" s="17"/>
      <c r="O11" s="17"/>
      <c r="P11" s="1"/>
    </row>
    <row r="12" spans="1:22" ht="15" customHeight="1" x14ac:dyDescent="0.25">
      <c r="A12" s="3"/>
      <c r="B12" s="15"/>
      <c r="C12" s="104" t="s">
        <v>48</v>
      </c>
      <c r="D12" s="17"/>
      <c r="E12" s="17"/>
      <c r="F12" s="17"/>
      <c r="G12" s="17"/>
      <c r="H12" s="17"/>
      <c r="I12" s="17"/>
      <c r="J12" s="17"/>
      <c r="K12" s="17"/>
      <c r="L12" s="17"/>
      <c r="M12" s="17"/>
      <c r="N12" s="17"/>
      <c r="O12" s="17"/>
      <c r="P12" s="1"/>
    </row>
    <row r="13" spans="1:22" s="90" customFormat="1" ht="15" customHeight="1" x14ac:dyDescent="0.25">
      <c r="A13" s="91"/>
      <c r="B13" s="103"/>
      <c r="C13" s="104"/>
      <c r="D13" s="105"/>
      <c r="E13" s="105"/>
      <c r="F13" s="105"/>
      <c r="G13" s="105"/>
      <c r="H13" s="105"/>
      <c r="I13" s="105"/>
      <c r="J13" s="105"/>
      <c r="K13" s="105"/>
      <c r="L13" s="105"/>
      <c r="M13" s="105"/>
      <c r="N13" s="105"/>
      <c r="O13" s="105"/>
      <c r="P13" s="89"/>
    </row>
    <row r="14" spans="1:22" ht="15.75" thickBot="1" x14ac:dyDescent="0.3">
      <c r="A14" s="3"/>
      <c r="B14" s="1"/>
      <c r="D14" s="1"/>
      <c r="E14" s="1"/>
      <c r="F14" s="1"/>
      <c r="G14" s="1"/>
      <c r="H14" s="1"/>
      <c r="I14" s="1"/>
      <c r="J14" s="1"/>
      <c r="K14" s="1"/>
      <c r="L14" s="1"/>
      <c r="M14" s="1"/>
      <c r="N14" s="1"/>
      <c r="O14" s="1"/>
      <c r="P14" s="1"/>
    </row>
    <row r="15" spans="1:22" x14ac:dyDescent="0.25">
      <c r="A15" s="3"/>
      <c r="B15" s="18"/>
      <c r="C15" s="19" t="s">
        <v>5</v>
      </c>
      <c r="D15" s="20"/>
      <c r="E15" s="21"/>
      <c r="F15" s="200" t="s">
        <v>6</v>
      </c>
      <c r="G15" s="1"/>
      <c r="H15" s="22"/>
      <c r="I15" s="22"/>
      <c r="J15" s="22"/>
      <c r="K15" s="22"/>
      <c r="L15" s="22"/>
      <c r="M15" s="22"/>
      <c r="N15" s="22"/>
      <c r="O15" s="22"/>
      <c r="P15" s="22"/>
    </row>
    <row r="16" spans="1:22" x14ac:dyDescent="0.25">
      <c r="A16" s="3"/>
      <c r="B16" s="23"/>
      <c r="C16" s="24" t="s">
        <v>7</v>
      </c>
      <c r="D16" s="17"/>
      <c r="E16" s="25"/>
      <c r="F16" s="26" t="s">
        <v>8</v>
      </c>
      <c r="G16" s="1"/>
      <c r="H16" s="85"/>
      <c r="I16" s="22"/>
      <c r="J16" s="85"/>
      <c r="K16" s="85"/>
      <c r="L16" s="22"/>
      <c r="M16" s="22"/>
      <c r="N16" s="22"/>
      <c r="O16" s="22"/>
      <c r="P16" s="22"/>
      <c r="R16" s="174"/>
    </row>
    <row r="17" spans="1:19" ht="15.75" thickBot="1" x14ac:dyDescent="0.3">
      <c r="A17" s="3"/>
      <c r="B17" s="27"/>
      <c r="C17" s="28" t="s">
        <v>58</v>
      </c>
      <c r="D17" s="29"/>
      <c r="E17" s="30"/>
      <c r="F17" s="120">
        <v>0.54786999999999997</v>
      </c>
      <c r="G17" s="1"/>
      <c r="H17" s="22"/>
      <c r="I17" s="22"/>
      <c r="J17" s="85"/>
      <c r="K17" s="85"/>
      <c r="L17" s="22"/>
      <c r="M17" s="22"/>
      <c r="N17" s="22"/>
      <c r="O17" s="22"/>
      <c r="P17" s="22"/>
      <c r="R17" s="174"/>
    </row>
    <row r="18" spans="1:19" ht="15.75" thickBot="1" x14ac:dyDescent="0.3">
      <c r="A18" s="3"/>
      <c r="B18" s="154"/>
      <c r="C18" s="183" t="s">
        <v>10</v>
      </c>
      <c r="D18" s="184"/>
      <c r="E18" s="185"/>
      <c r="F18" s="199">
        <f>VLOOKUP(F16,dropdown!A1:B16,2,FALSE)</f>
        <v>41757.83</v>
      </c>
      <c r="G18" s="1"/>
      <c r="H18" s="22"/>
      <c r="I18" s="22"/>
      <c r="J18" s="22"/>
      <c r="K18" s="22"/>
      <c r="L18" s="22"/>
      <c r="M18" s="22"/>
      <c r="N18" s="22"/>
      <c r="O18" s="22"/>
      <c r="P18" s="22"/>
      <c r="R18" s="174"/>
      <c r="S18" s="90"/>
    </row>
    <row r="19" spans="1:19" ht="15.75" thickBot="1" x14ac:dyDescent="0.3">
      <c r="A19" s="41"/>
      <c r="B19" s="22"/>
      <c r="C19" s="22"/>
      <c r="D19" s="22"/>
      <c r="E19" s="22"/>
      <c r="F19" s="22"/>
      <c r="G19" s="22"/>
      <c r="H19" s="22"/>
      <c r="I19" s="22"/>
      <c r="J19" s="22"/>
      <c r="K19" s="22"/>
      <c r="L19" s="22"/>
      <c r="M19" s="22"/>
      <c r="N19" s="22"/>
      <c r="O19" s="22"/>
      <c r="P19" s="22"/>
    </row>
    <row r="20" spans="1:19" ht="15.75" thickBot="1" x14ac:dyDescent="0.3">
      <c r="A20" s="41"/>
      <c r="B20" s="42"/>
      <c r="C20" s="193" t="s">
        <v>12</v>
      </c>
      <c r="D20" s="193"/>
      <c r="E20" s="193"/>
      <c r="F20" s="193"/>
      <c r="G20" s="193"/>
      <c r="H20" s="193"/>
      <c r="I20" s="193"/>
      <c r="J20" s="193"/>
      <c r="K20" s="193"/>
      <c r="L20" s="193"/>
      <c r="M20" s="193"/>
      <c r="N20" s="193"/>
      <c r="O20" s="43"/>
      <c r="P20" s="22"/>
    </row>
    <row r="21" spans="1:19" x14ac:dyDescent="0.25">
      <c r="A21" s="41"/>
      <c r="B21" s="44"/>
      <c r="C21" s="45"/>
      <c r="D21" s="45"/>
      <c r="E21" s="46">
        <v>1</v>
      </c>
      <c r="F21" s="46">
        <v>2</v>
      </c>
      <c r="G21" s="46">
        <v>3</v>
      </c>
      <c r="H21" s="46">
        <v>4</v>
      </c>
      <c r="I21" s="46">
        <v>5</v>
      </c>
      <c r="J21" s="46">
        <v>6</v>
      </c>
      <c r="K21" s="46">
        <v>7</v>
      </c>
      <c r="L21" s="46">
        <v>8</v>
      </c>
      <c r="M21" s="46">
        <v>9</v>
      </c>
      <c r="N21" s="46">
        <v>10</v>
      </c>
      <c r="O21" s="47"/>
      <c r="P21" s="22"/>
    </row>
    <row r="22" spans="1:19" ht="15.75" customHeight="1" thickBot="1" x14ac:dyDescent="0.3">
      <c r="A22" s="41"/>
      <c r="B22" s="48"/>
      <c r="C22" s="194" t="s">
        <v>38</v>
      </c>
      <c r="D22" s="49" t="s">
        <v>13</v>
      </c>
      <c r="E22" s="201">
        <v>0</v>
      </c>
      <c r="F22" s="201">
        <v>0</v>
      </c>
      <c r="G22" s="201">
        <v>0</v>
      </c>
      <c r="H22" s="201">
        <v>0</v>
      </c>
      <c r="I22" s="201">
        <v>0</v>
      </c>
      <c r="J22" s="201">
        <v>0</v>
      </c>
      <c r="K22" s="201">
        <v>0</v>
      </c>
      <c r="L22" s="201">
        <v>0</v>
      </c>
      <c r="M22" s="201">
        <v>0</v>
      </c>
      <c r="N22" s="201">
        <v>0</v>
      </c>
      <c r="O22" s="51"/>
      <c r="P22" s="22"/>
    </row>
    <row r="23" spans="1:19" ht="15.75" thickBot="1" x14ac:dyDescent="0.3">
      <c r="A23" s="41"/>
      <c r="B23" s="48"/>
      <c r="C23" s="195"/>
      <c r="D23" s="52" t="s">
        <v>14</v>
      </c>
      <c r="E23" s="53">
        <v>100</v>
      </c>
      <c r="F23" s="53">
        <v>0</v>
      </c>
      <c r="G23" s="53">
        <v>0</v>
      </c>
      <c r="H23" s="53">
        <v>0</v>
      </c>
      <c r="I23" s="53">
        <v>0</v>
      </c>
      <c r="J23" s="53">
        <v>0</v>
      </c>
      <c r="K23" s="53">
        <v>0</v>
      </c>
      <c r="L23" s="53">
        <v>0</v>
      </c>
      <c r="M23" s="53">
        <v>0</v>
      </c>
      <c r="N23" s="53">
        <v>0</v>
      </c>
      <c r="O23" s="51"/>
      <c r="P23" s="22"/>
    </row>
    <row r="24" spans="1:19" ht="15.75" thickBot="1" x14ac:dyDescent="0.3">
      <c r="A24" s="41"/>
      <c r="B24" s="48"/>
      <c r="C24" s="195"/>
      <c r="D24" s="54" t="s">
        <v>15</v>
      </c>
      <c r="E24" s="202" t="s">
        <v>16</v>
      </c>
      <c r="F24" s="202" t="s">
        <v>16</v>
      </c>
      <c r="G24" s="202" t="s">
        <v>16</v>
      </c>
      <c r="H24" s="202" t="s">
        <v>16</v>
      </c>
      <c r="I24" s="202" t="s">
        <v>16</v>
      </c>
      <c r="J24" s="202" t="s">
        <v>16</v>
      </c>
      <c r="K24" s="202" t="s">
        <v>16</v>
      </c>
      <c r="L24" s="202" t="s">
        <v>16</v>
      </c>
      <c r="M24" s="202" t="s">
        <v>16</v>
      </c>
      <c r="N24" s="202" t="s">
        <v>16</v>
      </c>
      <c r="O24" s="51"/>
      <c r="P24" s="22"/>
    </row>
    <row r="25" spans="1:19" ht="15.75" thickBot="1" x14ac:dyDescent="0.3">
      <c r="A25" s="41"/>
      <c r="B25" s="48"/>
      <c r="C25" s="56"/>
      <c r="D25" s="57"/>
      <c r="E25" s="58"/>
      <c r="F25" s="58"/>
      <c r="G25" s="58"/>
      <c r="H25" s="57"/>
      <c r="I25" s="57"/>
      <c r="J25" s="57"/>
      <c r="K25" s="57"/>
      <c r="L25" s="57"/>
      <c r="M25" s="57"/>
      <c r="N25" s="59"/>
      <c r="O25" s="51"/>
      <c r="P25" s="22"/>
    </row>
    <row r="26" spans="1:19" ht="15.75" customHeight="1" thickBot="1" x14ac:dyDescent="0.3">
      <c r="A26" s="41"/>
      <c r="B26" s="48"/>
      <c r="C26" s="197" t="s">
        <v>39</v>
      </c>
      <c r="D26" s="60" t="s">
        <v>13</v>
      </c>
      <c r="E26" s="201">
        <v>0</v>
      </c>
      <c r="F26" s="201">
        <v>0</v>
      </c>
      <c r="G26" s="201">
        <v>0</v>
      </c>
      <c r="H26" s="201">
        <v>0</v>
      </c>
      <c r="I26" s="201">
        <v>0</v>
      </c>
      <c r="J26" s="201">
        <v>0</v>
      </c>
      <c r="K26" s="201">
        <v>0</v>
      </c>
      <c r="L26" s="201">
        <v>0</v>
      </c>
      <c r="M26" s="201">
        <v>0</v>
      </c>
      <c r="N26" s="201">
        <v>0</v>
      </c>
      <c r="O26" s="51"/>
      <c r="P26" s="22"/>
    </row>
    <row r="27" spans="1:19" ht="14.25" customHeight="1" thickBot="1" x14ac:dyDescent="0.3">
      <c r="A27" s="41"/>
      <c r="B27" s="48"/>
      <c r="C27" s="198"/>
      <c r="D27" s="61" t="s">
        <v>14</v>
      </c>
      <c r="E27" s="53">
        <v>0</v>
      </c>
      <c r="F27" s="53">
        <v>0</v>
      </c>
      <c r="G27" s="53">
        <v>0</v>
      </c>
      <c r="H27" s="53">
        <v>0</v>
      </c>
      <c r="I27" s="53">
        <v>0</v>
      </c>
      <c r="J27" s="53">
        <v>0</v>
      </c>
      <c r="K27" s="53">
        <v>0</v>
      </c>
      <c r="L27" s="53">
        <v>0</v>
      </c>
      <c r="M27" s="53">
        <v>0</v>
      </c>
      <c r="N27" s="53">
        <v>0</v>
      </c>
      <c r="O27" s="51"/>
      <c r="P27" s="22"/>
    </row>
    <row r="28" spans="1:19" ht="15.75" thickBot="1" x14ac:dyDescent="0.3">
      <c r="A28" s="41"/>
      <c r="B28" s="48"/>
      <c r="C28" s="178" t="s">
        <v>40</v>
      </c>
      <c r="D28" s="86" t="s">
        <v>15</v>
      </c>
      <c r="E28" s="202" t="s">
        <v>16</v>
      </c>
      <c r="F28" s="202" t="s">
        <v>16</v>
      </c>
      <c r="G28" s="202" t="s">
        <v>16</v>
      </c>
      <c r="H28" s="202" t="s">
        <v>16</v>
      </c>
      <c r="I28" s="202" t="s">
        <v>16</v>
      </c>
      <c r="J28" s="202" t="s">
        <v>16</v>
      </c>
      <c r="K28" s="202" t="s">
        <v>16</v>
      </c>
      <c r="L28" s="202" t="s">
        <v>16</v>
      </c>
      <c r="M28" s="202" t="s">
        <v>16</v>
      </c>
      <c r="N28" s="203" t="s">
        <v>16</v>
      </c>
      <c r="O28" s="51"/>
      <c r="P28" s="22"/>
    </row>
    <row r="29" spans="1:19" ht="15.75" thickBot="1" x14ac:dyDescent="0.3">
      <c r="A29" s="41"/>
      <c r="B29" s="48"/>
      <c r="C29" s="63"/>
      <c r="D29" s="63"/>
      <c r="E29" s="63"/>
      <c r="F29" s="63"/>
      <c r="G29" s="63"/>
      <c r="H29" s="63"/>
      <c r="I29" s="63"/>
      <c r="J29" s="63"/>
      <c r="K29" s="63"/>
      <c r="L29" s="63"/>
      <c r="M29" s="63"/>
      <c r="N29" s="63"/>
      <c r="O29" s="51"/>
      <c r="P29" s="1"/>
    </row>
    <row r="30" spans="1:19" ht="15.75" thickBot="1" x14ac:dyDescent="0.3">
      <c r="A30" s="3"/>
      <c r="B30" s="64"/>
      <c r="C30" s="196" t="s">
        <v>17</v>
      </c>
      <c r="D30" s="196"/>
      <c r="E30" s="65">
        <f>ROUND(E23*$F$17,1)*$F$18+ROUND(E27*$F$17,1)*IF($C$28="Summer",$F$18*184/365,$F$18*181/365)</f>
        <v>2288329.0839999998</v>
      </c>
      <c r="F30" s="155">
        <f t="shared" ref="F30:N30" si="0">ROUND(F23*$F$17,1)*$F$18+ROUND(F27*$F$17,1)*IF($C$28="Summer",$F$18*184/365,$F$18*181/365)</f>
        <v>0</v>
      </c>
      <c r="G30" s="155">
        <f t="shared" si="0"/>
        <v>0</v>
      </c>
      <c r="H30" s="155">
        <f t="shared" si="0"/>
        <v>0</v>
      </c>
      <c r="I30" s="155">
        <f t="shared" si="0"/>
        <v>0</v>
      </c>
      <c r="J30" s="155">
        <f t="shared" si="0"/>
        <v>0</v>
      </c>
      <c r="K30" s="155">
        <f t="shared" si="0"/>
        <v>0</v>
      </c>
      <c r="L30" s="155">
        <f t="shared" si="0"/>
        <v>0</v>
      </c>
      <c r="M30" s="155">
        <f t="shared" si="0"/>
        <v>0</v>
      </c>
      <c r="N30" s="155">
        <f t="shared" si="0"/>
        <v>0</v>
      </c>
      <c r="O30" s="66"/>
      <c r="P30" s="1"/>
    </row>
    <row r="31" spans="1:19" ht="15.75" thickBot="1" x14ac:dyDescent="0.3">
      <c r="A31" s="3"/>
      <c r="B31" s="1"/>
      <c r="C31" s="1"/>
      <c r="D31" s="1"/>
      <c r="E31" s="1"/>
      <c r="F31" s="1"/>
      <c r="G31" s="1"/>
      <c r="H31" s="1"/>
      <c r="I31" s="1"/>
      <c r="J31" s="1"/>
      <c r="K31" s="1"/>
      <c r="L31" s="1"/>
      <c r="M31" s="1"/>
      <c r="N31" s="1"/>
      <c r="O31" s="1"/>
      <c r="P31" s="1"/>
    </row>
    <row r="32" spans="1:19" x14ac:dyDescent="0.25">
      <c r="A32" s="3"/>
      <c r="B32" s="32"/>
      <c r="C32" s="67" t="s">
        <v>18</v>
      </c>
      <c r="D32" s="68"/>
      <c r="E32" s="68"/>
      <c r="F32" s="68"/>
      <c r="G32" s="204">
        <f>SUM(E23:N23)+SUM(E27:N27)</f>
        <v>100</v>
      </c>
      <c r="H32" s="1"/>
      <c r="I32" s="1"/>
      <c r="J32" s="1"/>
      <c r="K32" s="1"/>
      <c r="L32" s="1"/>
      <c r="M32" s="1"/>
      <c r="N32" s="1"/>
      <c r="O32" s="1"/>
      <c r="P32" s="1"/>
    </row>
    <row r="33" spans="1:16" x14ac:dyDescent="0.25">
      <c r="A33" s="3"/>
      <c r="B33" s="23"/>
      <c r="C33" s="24" t="s">
        <v>19</v>
      </c>
      <c r="D33" s="17"/>
      <c r="E33" s="17"/>
      <c r="F33" s="17"/>
      <c r="G33" s="205">
        <f>ROUND(G32*F17,1)</f>
        <v>54.8</v>
      </c>
      <c r="H33" s="1"/>
      <c r="I33" s="1"/>
      <c r="J33" s="1"/>
      <c r="K33" s="1"/>
      <c r="L33" s="1"/>
      <c r="M33" s="1"/>
      <c r="N33" s="1"/>
      <c r="O33" s="1"/>
      <c r="P33" s="1"/>
    </row>
    <row r="34" spans="1:16" x14ac:dyDescent="0.25">
      <c r="A34" s="3"/>
      <c r="B34" s="23"/>
      <c r="C34" s="24" t="s">
        <v>20</v>
      </c>
      <c r="D34" s="17"/>
      <c r="E34" s="17"/>
      <c r="F34" s="17"/>
      <c r="G34" s="206">
        <f>SUM(E30:N30)</f>
        <v>2288329.0839999998</v>
      </c>
      <c r="H34" s="1"/>
      <c r="I34" s="1"/>
      <c r="J34" s="1"/>
      <c r="K34" s="1" t="s">
        <v>49</v>
      </c>
      <c r="L34" s="1"/>
      <c r="M34" s="1"/>
      <c r="N34" s="1"/>
      <c r="O34" s="1"/>
      <c r="P34" s="1"/>
    </row>
    <row r="35" spans="1:16" ht="22.5" customHeight="1" thickBot="1" x14ac:dyDescent="0.3">
      <c r="A35" s="3"/>
      <c r="B35" s="27"/>
      <c r="C35" s="73" t="s">
        <v>21</v>
      </c>
      <c r="D35" s="74"/>
      <c r="E35" s="74"/>
      <c r="F35" s="74"/>
      <c r="G35" s="75">
        <v>0.75</v>
      </c>
      <c r="H35" s="72"/>
      <c r="I35" s="1"/>
      <c r="J35" s="1"/>
      <c r="K35" s="1"/>
      <c r="L35" s="1"/>
      <c r="M35" s="1"/>
      <c r="N35" s="1"/>
      <c r="O35" s="1"/>
      <c r="P35" s="1"/>
    </row>
    <row r="36" spans="1:16" ht="26.25" customHeight="1" thickBot="1" x14ac:dyDescent="0.3">
      <c r="A36" s="3"/>
      <c r="B36" s="64"/>
      <c r="C36" s="188" t="s">
        <v>34</v>
      </c>
      <c r="D36" s="188"/>
      <c r="E36" s="188"/>
      <c r="F36" s="189"/>
      <c r="G36" s="207">
        <f>ROUNDUP(G34*(1-G35),-2)</f>
        <v>572100</v>
      </c>
      <c r="H36" s="1"/>
      <c r="I36" s="1"/>
      <c r="J36" s="1"/>
      <c r="K36" s="1"/>
      <c r="L36" s="1"/>
      <c r="M36" s="1"/>
      <c r="N36" s="1"/>
      <c r="O36" s="1"/>
    </row>
    <row r="37" spans="1:16" ht="27.75" customHeight="1" thickBot="1" x14ac:dyDescent="0.3">
      <c r="B37" s="82"/>
      <c r="C37" s="190" t="s">
        <v>36</v>
      </c>
      <c r="D37" s="190"/>
      <c r="E37" s="190"/>
      <c r="F37" s="191"/>
      <c r="G37" s="207">
        <f>ROUNDUP(G36/0.9,-2)</f>
        <v>635700</v>
      </c>
    </row>
    <row r="38" spans="1:16" ht="38.25" customHeight="1" x14ac:dyDescent="0.25">
      <c r="C38" s="187" t="s">
        <v>35</v>
      </c>
      <c r="D38" s="187"/>
      <c r="E38" s="187"/>
      <c r="F38" s="187"/>
      <c r="G38" s="187"/>
    </row>
    <row r="39" spans="1:16" ht="12" customHeight="1" x14ac:dyDescent="0.25">
      <c r="C39" s="83"/>
      <c r="D39" s="84"/>
      <c r="E39" s="84"/>
      <c r="F39" s="84"/>
      <c r="G39" s="84"/>
    </row>
    <row r="42" spans="1:16" x14ac:dyDescent="0.25">
      <c r="I42" s="81"/>
    </row>
    <row r="43" spans="1:16" ht="15.75" customHeight="1" x14ac:dyDescent="0.25"/>
    <row r="49" spans="3:18" x14ac:dyDescent="0.25">
      <c r="C49" s="77"/>
      <c r="D49" s="78"/>
      <c r="E49" s="79"/>
      <c r="F49" s="79"/>
      <c r="G49" s="79"/>
      <c r="H49" s="79"/>
      <c r="I49" s="79"/>
      <c r="J49" s="79"/>
      <c r="K49" s="79"/>
      <c r="L49" s="79"/>
      <c r="M49" s="79"/>
      <c r="N49" s="79"/>
      <c r="O49" s="17"/>
      <c r="P49" s="17"/>
      <c r="Q49" s="1"/>
    </row>
    <row r="50" spans="3:18" x14ac:dyDescent="0.25">
      <c r="C50" s="186"/>
      <c r="D50" s="186"/>
      <c r="E50" s="186"/>
      <c r="F50" s="186"/>
      <c r="G50" s="186"/>
      <c r="H50" s="186"/>
      <c r="I50" s="186"/>
      <c r="J50" s="186"/>
      <c r="K50" s="186"/>
      <c r="L50" s="186"/>
      <c r="M50" s="186"/>
      <c r="N50" s="186"/>
      <c r="O50" s="186"/>
      <c r="P50" s="186"/>
      <c r="Q50" s="186"/>
      <c r="R50" s="186"/>
    </row>
  </sheetData>
  <sheetProtection algorithmName="SHA-512" hashValue="f0membscMg7mqD+1GH/xiExf9AgBXxOoLCjAApD5lUuGXi+bL1kefna5swMBivkvXOcxM6RlRklAN1QzOPKsvA==" saltValue="uktL+GKZrg/wNI6PYAAYpg==" spinCount="100000" sheet="1" objects="1" scenarios="1"/>
  <mergeCells count="9">
    <mergeCell ref="C50:R50"/>
    <mergeCell ref="C38:G38"/>
    <mergeCell ref="C36:F36"/>
    <mergeCell ref="C37:F37"/>
    <mergeCell ref="B3:Q3"/>
    <mergeCell ref="C20:N20"/>
    <mergeCell ref="C22:C24"/>
    <mergeCell ref="C30:D30"/>
    <mergeCell ref="C26:C27"/>
  </mergeCells>
  <conditionalFormatting sqref="G35">
    <cfRule type="expression" dxfId="7" priority="3">
      <formula>UPPER($F$15)="GEN"</formula>
    </cfRule>
  </conditionalFormatting>
  <conditionalFormatting sqref="F17">
    <cfRule type="expression" dxfId="6" priority="1">
      <formula>UPPER($F$15)="GEN"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dropdown!$A$1:$A$16</xm:f>
          </x14:formula1>
          <xm:sqref>F16</xm:sqref>
        </x14:dataValidation>
        <x14:dataValidation type="list" allowBlank="1" showInputMessage="1" showErrorMessage="1">
          <x14:formula1>
            <xm:f>dropdown!$E$1:$E$2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49"/>
  <sheetViews>
    <sheetView workbookViewId="0"/>
  </sheetViews>
  <sheetFormatPr defaultColWidth="9.140625" defaultRowHeight="15" x14ac:dyDescent="0.25"/>
  <cols>
    <col min="1" max="1" width="2.28515625" style="90" customWidth="1"/>
    <col min="2" max="2" width="1.5703125" style="90" customWidth="1"/>
    <col min="3" max="3" width="20.140625" style="90" customWidth="1"/>
    <col min="4" max="4" width="11.140625" style="90" customWidth="1"/>
    <col min="5" max="5" width="14.85546875" style="90" customWidth="1"/>
    <col min="6" max="6" width="16.85546875" style="90" customWidth="1"/>
    <col min="7" max="14" width="14.85546875" style="90" customWidth="1"/>
    <col min="15" max="15" width="0.85546875" style="90" customWidth="1"/>
    <col min="16" max="16" width="8.85546875" style="90" customWidth="1"/>
    <col min="17" max="17" width="9.140625" style="90"/>
    <col min="18" max="18" width="9.7109375" style="90" bestFit="1" customWidth="1"/>
    <col min="19" max="20" width="9.140625" style="90" customWidth="1"/>
    <col min="21" max="16384" width="9.140625" style="90"/>
  </cols>
  <sheetData>
    <row r="1" spans="1:18" ht="6" customHeight="1" thickBot="1" x14ac:dyDescent="0.3">
      <c r="A1" s="89"/>
      <c r="B1" s="89"/>
      <c r="C1" s="89"/>
      <c r="D1" s="89"/>
      <c r="E1" s="89"/>
      <c r="F1" s="89"/>
      <c r="G1" s="89"/>
      <c r="H1" s="89"/>
      <c r="I1" s="89"/>
      <c r="J1" s="89"/>
      <c r="K1" s="89"/>
      <c r="L1" s="89"/>
      <c r="M1" s="89"/>
      <c r="N1" s="89"/>
      <c r="O1" s="89"/>
      <c r="P1" s="89"/>
    </row>
    <row r="2" spans="1:18" ht="28.5" customHeight="1" thickBot="1" x14ac:dyDescent="0.3">
      <c r="A2" s="91"/>
      <c r="B2" s="92"/>
      <c r="C2" s="93" t="s">
        <v>50</v>
      </c>
      <c r="D2" s="94"/>
      <c r="E2" s="94"/>
      <c r="F2" s="94"/>
      <c r="G2" s="94"/>
      <c r="H2" s="94"/>
      <c r="I2" s="94"/>
      <c r="J2" s="94"/>
      <c r="K2" s="94"/>
      <c r="L2" s="94"/>
      <c r="M2" s="94"/>
      <c r="N2" s="94"/>
      <c r="O2" s="94"/>
      <c r="P2" s="94"/>
      <c r="Q2" s="95"/>
    </row>
    <row r="3" spans="1:18" ht="52.5" customHeight="1" x14ac:dyDescent="0.25">
      <c r="A3" s="91"/>
      <c r="B3" s="192" t="s">
        <v>0</v>
      </c>
      <c r="C3" s="192"/>
      <c r="D3" s="192"/>
      <c r="E3" s="192"/>
      <c r="F3" s="192"/>
      <c r="G3" s="192"/>
      <c r="H3" s="192"/>
      <c r="I3" s="192"/>
      <c r="J3" s="192"/>
      <c r="K3" s="192"/>
      <c r="L3" s="192"/>
      <c r="M3" s="192"/>
      <c r="N3" s="192"/>
      <c r="O3" s="192"/>
      <c r="P3" s="192"/>
      <c r="Q3" s="192"/>
    </row>
    <row r="4" spans="1:18" ht="18.75" x14ac:dyDescent="0.25">
      <c r="A4" s="91"/>
      <c r="B4" s="98" t="s">
        <v>1</v>
      </c>
      <c r="C4" s="99"/>
    </row>
    <row r="5" spans="1:18" ht="15" customHeight="1" x14ac:dyDescent="0.25">
      <c r="A5" s="91"/>
      <c r="B5" s="103"/>
      <c r="C5" s="104" t="s">
        <v>2</v>
      </c>
      <c r="D5" s="105"/>
      <c r="E5" s="105"/>
      <c r="F5" s="105"/>
      <c r="G5" s="105"/>
      <c r="H5" s="105"/>
      <c r="I5" s="105"/>
      <c r="J5" s="105"/>
      <c r="K5" s="105"/>
      <c r="L5" s="105"/>
      <c r="M5" s="105"/>
      <c r="N5" s="105"/>
      <c r="O5" s="105"/>
      <c r="P5" s="89"/>
    </row>
    <row r="6" spans="1:18" ht="15" customHeight="1" x14ac:dyDescent="0.25">
      <c r="A6" s="91"/>
      <c r="B6" s="103"/>
      <c r="C6" s="104" t="s">
        <v>59</v>
      </c>
      <c r="D6" s="105"/>
      <c r="E6" s="105"/>
      <c r="F6" s="105"/>
      <c r="G6" s="105"/>
      <c r="H6" s="105"/>
      <c r="I6" s="105"/>
      <c r="J6" s="105"/>
      <c r="K6" s="105"/>
      <c r="L6" s="105"/>
      <c r="M6" s="105"/>
      <c r="N6" s="105"/>
      <c r="O6" s="105"/>
      <c r="P6" s="89"/>
    </row>
    <row r="7" spans="1:18" ht="15" customHeight="1" x14ac:dyDescent="0.25">
      <c r="A7" s="91"/>
      <c r="B7" s="103"/>
      <c r="C7" s="104" t="s">
        <v>60</v>
      </c>
      <c r="D7" s="105"/>
      <c r="E7" s="105"/>
      <c r="F7" s="105"/>
      <c r="G7" s="105"/>
      <c r="H7" s="105"/>
      <c r="I7" s="105"/>
      <c r="J7" s="105"/>
      <c r="K7" s="105"/>
      <c r="L7" s="105"/>
      <c r="M7" s="105"/>
      <c r="N7" s="105"/>
      <c r="O7" s="105"/>
      <c r="P7" s="89"/>
    </row>
    <row r="8" spans="1:18" ht="15" customHeight="1" x14ac:dyDescent="0.25">
      <c r="A8" s="91"/>
      <c r="B8" s="103"/>
      <c r="C8" s="104" t="s">
        <v>61</v>
      </c>
      <c r="D8" s="105"/>
      <c r="E8" s="105"/>
      <c r="F8" s="105"/>
      <c r="G8" s="105"/>
      <c r="H8" s="105"/>
      <c r="I8" s="105"/>
      <c r="J8" s="105"/>
      <c r="K8" s="105"/>
      <c r="L8" s="105"/>
      <c r="M8" s="105"/>
      <c r="N8" s="105"/>
      <c r="O8" s="105"/>
      <c r="P8" s="89"/>
    </row>
    <row r="9" spans="1:18" ht="15" customHeight="1" x14ac:dyDescent="0.25">
      <c r="A9" s="91"/>
      <c r="B9" s="103"/>
      <c r="C9" s="104" t="s">
        <v>44</v>
      </c>
      <c r="D9" s="105"/>
      <c r="E9" s="105"/>
      <c r="F9" s="105"/>
      <c r="G9" s="105"/>
      <c r="H9" s="105"/>
      <c r="I9" s="105"/>
      <c r="J9" s="105"/>
      <c r="K9" s="105"/>
      <c r="L9" s="105"/>
      <c r="M9" s="105"/>
      <c r="N9" s="105"/>
      <c r="O9" s="105"/>
      <c r="P9" s="89"/>
    </row>
    <row r="10" spans="1:18" ht="15" customHeight="1" x14ac:dyDescent="0.25">
      <c r="A10" s="91"/>
      <c r="B10" s="103"/>
      <c r="C10" s="104" t="s">
        <v>42</v>
      </c>
      <c r="D10" s="105"/>
      <c r="E10" s="105"/>
      <c r="F10" s="105"/>
      <c r="G10" s="105"/>
      <c r="H10" s="105"/>
      <c r="I10" s="105"/>
      <c r="J10" s="105"/>
      <c r="K10" s="105"/>
      <c r="L10" s="105"/>
      <c r="M10" s="105"/>
      <c r="N10" s="105"/>
      <c r="O10" s="105"/>
      <c r="P10" s="89"/>
    </row>
    <row r="11" spans="1:18" ht="15" customHeight="1" x14ac:dyDescent="0.25">
      <c r="A11" s="91"/>
      <c r="B11" s="103"/>
      <c r="C11" s="104" t="s">
        <v>43</v>
      </c>
      <c r="D11" s="105"/>
      <c r="E11" s="105"/>
      <c r="F11" s="105"/>
      <c r="G11" s="105"/>
      <c r="H11" s="105"/>
      <c r="I11" s="105"/>
      <c r="J11" s="105"/>
      <c r="K11" s="105"/>
      <c r="L11" s="105"/>
      <c r="M11" s="105"/>
      <c r="N11" s="105"/>
      <c r="O11" s="105"/>
      <c r="P11" s="89"/>
    </row>
    <row r="12" spans="1:18" ht="15" customHeight="1" x14ac:dyDescent="0.25">
      <c r="A12" s="91"/>
      <c r="B12" s="103"/>
      <c r="C12" s="104" t="s">
        <v>48</v>
      </c>
      <c r="D12" s="105"/>
      <c r="E12" s="105"/>
      <c r="F12" s="105"/>
      <c r="G12" s="105"/>
      <c r="H12" s="105"/>
      <c r="I12" s="105"/>
      <c r="J12" s="105"/>
      <c r="K12" s="105"/>
      <c r="L12" s="105"/>
      <c r="M12" s="105"/>
      <c r="N12" s="105"/>
      <c r="O12" s="105"/>
      <c r="P12" s="89"/>
    </row>
    <row r="13" spans="1:18" ht="15" customHeight="1" x14ac:dyDescent="0.25">
      <c r="A13" s="91"/>
      <c r="B13" s="103"/>
      <c r="C13" s="104"/>
      <c r="D13" s="105"/>
      <c r="E13" s="105"/>
      <c r="F13" s="105"/>
      <c r="G13" s="105"/>
      <c r="H13" s="105"/>
      <c r="I13" s="105"/>
      <c r="J13" s="105"/>
      <c r="K13" s="105"/>
      <c r="L13" s="105"/>
      <c r="M13" s="105"/>
      <c r="N13" s="105"/>
      <c r="O13" s="105"/>
      <c r="P13" s="89"/>
    </row>
    <row r="14" spans="1:18" ht="15.75" thickBot="1" x14ac:dyDescent="0.3">
      <c r="A14" s="91"/>
      <c r="B14" s="89"/>
      <c r="D14" s="89"/>
      <c r="E14" s="89"/>
      <c r="F14" s="89"/>
      <c r="G14" s="89"/>
      <c r="H14" s="89"/>
      <c r="I14" s="89"/>
      <c r="J14" s="89"/>
      <c r="K14" s="89"/>
      <c r="L14" s="89"/>
      <c r="M14" s="89"/>
      <c r="N14" s="89"/>
      <c r="O14" s="89"/>
      <c r="P14" s="89"/>
    </row>
    <row r="15" spans="1:18" x14ac:dyDescent="0.25">
      <c r="A15" s="91"/>
      <c r="B15" s="106"/>
      <c r="C15" s="107" t="s">
        <v>5</v>
      </c>
      <c r="D15" s="108"/>
      <c r="E15" s="109"/>
      <c r="F15" s="200" t="s">
        <v>28</v>
      </c>
      <c r="G15" s="89"/>
      <c r="H15" s="111"/>
      <c r="I15" s="111"/>
      <c r="J15" s="111"/>
      <c r="K15" s="111"/>
      <c r="L15" s="111"/>
      <c r="M15" s="111"/>
      <c r="N15" s="111"/>
      <c r="O15" s="111"/>
      <c r="P15" s="111"/>
    </row>
    <row r="16" spans="1:18" ht="15.75" thickBot="1" x14ac:dyDescent="0.3">
      <c r="A16" s="91"/>
      <c r="B16" s="112"/>
      <c r="C16" s="113" t="s">
        <v>7</v>
      </c>
      <c r="D16" s="105"/>
      <c r="E16" s="114"/>
      <c r="F16" s="115" t="s">
        <v>8</v>
      </c>
      <c r="G16" s="89"/>
      <c r="H16" s="85"/>
      <c r="I16" s="111"/>
      <c r="J16" s="85"/>
      <c r="K16" s="85"/>
      <c r="L16" s="111"/>
      <c r="M16" s="111"/>
      <c r="N16" s="111"/>
      <c r="O16" s="111"/>
      <c r="P16" s="111"/>
      <c r="R16" s="174"/>
    </row>
    <row r="17" spans="1:18" x14ac:dyDescent="0.25">
      <c r="A17" s="91"/>
      <c r="B17" s="106"/>
      <c r="C17" s="107" t="s">
        <v>58</v>
      </c>
      <c r="D17" s="108"/>
      <c r="E17" s="109"/>
      <c r="F17" s="208">
        <v>0.76</v>
      </c>
      <c r="G17" s="182" t="s">
        <v>62</v>
      </c>
      <c r="H17" s="111"/>
      <c r="I17" s="111"/>
      <c r="J17" s="85"/>
      <c r="K17" s="85"/>
      <c r="L17" s="111"/>
      <c r="M17" s="111"/>
      <c r="N17" s="111"/>
      <c r="O17" s="111"/>
      <c r="P17" s="111"/>
      <c r="R17" s="174"/>
    </row>
    <row r="18" spans="1:18" ht="15.75" thickBot="1" x14ac:dyDescent="0.3">
      <c r="A18" s="91"/>
      <c r="B18" s="116"/>
      <c r="C18" s="163" t="s">
        <v>10</v>
      </c>
      <c r="D18" s="164"/>
      <c r="E18" s="181"/>
      <c r="F18" s="209">
        <f>VLOOKUP(F16,dropdown!A1:B16,2,FALSE)</f>
        <v>41757.83</v>
      </c>
      <c r="G18" s="89"/>
      <c r="H18" s="111"/>
      <c r="I18" s="111"/>
      <c r="J18" s="111"/>
      <c r="K18" s="111"/>
      <c r="L18" s="111"/>
      <c r="M18" s="111"/>
      <c r="N18" s="111"/>
      <c r="O18" s="111"/>
      <c r="P18" s="111"/>
      <c r="R18" s="174"/>
    </row>
    <row r="19" spans="1:18" ht="15.75" thickBot="1" x14ac:dyDescent="0.3">
      <c r="A19" s="131"/>
      <c r="B19" s="111"/>
      <c r="C19" s="111"/>
      <c r="D19" s="111"/>
      <c r="E19" s="111"/>
      <c r="F19" s="111"/>
      <c r="G19" s="111"/>
      <c r="H19" s="111"/>
      <c r="I19" s="111"/>
      <c r="J19" s="111"/>
      <c r="K19" s="111"/>
      <c r="L19" s="111"/>
      <c r="M19" s="111"/>
      <c r="N19" s="111"/>
      <c r="O19" s="111"/>
      <c r="P19" s="111"/>
    </row>
    <row r="20" spans="1:18" ht="15.75" thickBot="1" x14ac:dyDescent="0.3">
      <c r="A20" s="131"/>
      <c r="B20" s="132"/>
      <c r="C20" s="193" t="s">
        <v>12</v>
      </c>
      <c r="D20" s="193"/>
      <c r="E20" s="193"/>
      <c r="F20" s="193"/>
      <c r="G20" s="193"/>
      <c r="H20" s="193"/>
      <c r="I20" s="193"/>
      <c r="J20" s="193"/>
      <c r="K20" s="193"/>
      <c r="L20" s="193"/>
      <c r="M20" s="193"/>
      <c r="N20" s="193"/>
      <c r="O20" s="133"/>
      <c r="P20" s="111"/>
    </row>
    <row r="21" spans="1:18" x14ac:dyDescent="0.25">
      <c r="A21" s="131"/>
      <c r="B21" s="134"/>
      <c r="C21" s="135"/>
      <c r="D21" s="135"/>
      <c r="E21" s="136">
        <v>1</v>
      </c>
      <c r="F21" s="136">
        <v>2</v>
      </c>
      <c r="G21" s="136">
        <v>3</v>
      </c>
      <c r="H21" s="136">
        <v>4</v>
      </c>
      <c r="I21" s="136">
        <v>5</v>
      </c>
      <c r="J21" s="136">
        <v>6</v>
      </c>
      <c r="K21" s="136">
        <v>7</v>
      </c>
      <c r="L21" s="136">
        <v>8</v>
      </c>
      <c r="M21" s="136">
        <v>9</v>
      </c>
      <c r="N21" s="136">
        <v>10</v>
      </c>
      <c r="O21" s="137"/>
      <c r="P21" s="111"/>
    </row>
    <row r="22" spans="1:18" ht="15.75" customHeight="1" thickBot="1" x14ac:dyDescent="0.3">
      <c r="A22" s="131"/>
      <c r="B22" s="138"/>
      <c r="C22" s="194" t="s">
        <v>38</v>
      </c>
      <c r="D22" s="139" t="s">
        <v>13</v>
      </c>
      <c r="E22" s="201">
        <v>0</v>
      </c>
      <c r="F22" s="201">
        <v>0</v>
      </c>
      <c r="G22" s="201">
        <v>0</v>
      </c>
      <c r="H22" s="201">
        <v>0</v>
      </c>
      <c r="I22" s="201">
        <v>0</v>
      </c>
      <c r="J22" s="201">
        <v>0</v>
      </c>
      <c r="K22" s="201">
        <v>0</v>
      </c>
      <c r="L22" s="201">
        <v>0</v>
      </c>
      <c r="M22" s="201">
        <v>0</v>
      </c>
      <c r="N22" s="201">
        <v>0</v>
      </c>
      <c r="O22" s="141"/>
      <c r="P22" s="111"/>
    </row>
    <row r="23" spans="1:18" ht="15.75" thickBot="1" x14ac:dyDescent="0.3">
      <c r="A23" s="131"/>
      <c r="B23" s="138"/>
      <c r="C23" s="195"/>
      <c r="D23" s="142" t="s">
        <v>14</v>
      </c>
      <c r="E23" s="143">
        <v>100</v>
      </c>
      <c r="F23" s="143"/>
      <c r="G23" s="143">
        <v>0</v>
      </c>
      <c r="H23" s="143">
        <v>0</v>
      </c>
      <c r="I23" s="143">
        <v>0</v>
      </c>
      <c r="J23" s="143">
        <v>0</v>
      </c>
      <c r="K23" s="143">
        <v>0</v>
      </c>
      <c r="L23" s="143">
        <v>0</v>
      </c>
      <c r="M23" s="143">
        <v>0</v>
      </c>
      <c r="N23" s="143">
        <v>0</v>
      </c>
      <c r="O23" s="141"/>
      <c r="P23" s="111"/>
    </row>
    <row r="24" spans="1:18" ht="15.75" thickBot="1" x14ac:dyDescent="0.3">
      <c r="A24" s="131"/>
      <c r="B24" s="138"/>
      <c r="C24" s="195"/>
      <c r="D24" s="144" t="s">
        <v>15</v>
      </c>
      <c r="E24" s="202" t="s">
        <v>16</v>
      </c>
      <c r="F24" s="202" t="s">
        <v>16</v>
      </c>
      <c r="G24" s="202" t="s">
        <v>16</v>
      </c>
      <c r="H24" s="202" t="s">
        <v>16</v>
      </c>
      <c r="I24" s="202" t="s">
        <v>16</v>
      </c>
      <c r="J24" s="202" t="s">
        <v>16</v>
      </c>
      <c r="K24" s="202" t="s">
        <v>16</v>
      </c>
      <c r="L24" s="202" t="s">
        <v>16</v>
      </c>
      <c r="M24" s="202" t="s">
        <v>16</v>
      </c>
      <c r="N24" s="202" t="s">
        <v>16</v>
      </c>
      <c r="O24" s="141"/>
      <c r="P24" s="111"/>
    </row>
    <row r="25" spans="1:18" ht="15.75" thickBot="1" x14ac:dyDescent="0.3">
      <c r="A25" s="131"/>
      <c r="B25" s="138"/>
      <c r="C25" s="146"/>
      <c r="D25" s="147"/>
      <c r="E25" s="148"/>
      <c r="F25" s="148"/>
      <c r="G25" s="148"/>
      <c r="H25" s="147"/>
      <c r="I25" s="147"/>
      <c r="J25" s="147"/>
      <c r="K25" s="147"/>
      <c r="L25" s="147"/>
      <c r="M25" s="147"/>
      <c r="N25" s="149"/>
      <c r="O25" s="141"/>
      <c r="P25" s="111"/>
    </row>
    <row r="26" spans="1:18" ht="15.75" customHeight="1" thickBot="1" x14ac:dyDescent="0.3">
      <c r="A26" s="131"/>
      <c r="B26" s="138"/>
      <c r="C26" s="197" t="s">
        <v>39</v>
      </c>
      <c r="D26" s="150" t="s">
        <v>13</v>
      </c>
      <c r="E26" s="201">
        <v>0</v>
      </c>
      <c r="F26" s="201">
        <v>0</v>
      </c>
      <c r="G26" s="201">
        <v>0</v>
      </c>
      <c r="H26" s="201">
        <v>0</v>
      </c>
      <c r="I26" s="201">
        <v>0</v>
      </c>
      <c r="J26" s="201">
        <v>0</v>
      </c>
      <c r="K26" s="201">
        <v>0</v>
      </c>
      <c r="L26" s="201">
        <v>0</v>
      </c>
      <c r="M26" s="201">
        <v>0</v>
      </c>
      <c r="N26" s="201">
        <v>0</v>
      </c>
      <c r="O26" s="141"/>
      <c r="P26" s="111"/>
    </row>
    <row r="27" spans="1:18" ht="14.25" customHeight="1" thickBot="1" x14ac:dyDescent="0.3">
      <c r="A27" s="131"/>
      <c r="B27" s="138"/>
      <c r="C27" s="198"/>
      <c r="D27" s="151" t="s">
        <v>14</v>
      </c>
      <c r="E27" s="143">
        <v>0</v>
      </c>
      <c r="F27" s="143">
        <v>0</v>
      </c>
      <c r="G27" s="143">
        <v>0</v>
      </c>
      <c r="H27" s="143">
        <v>0</v>
      </c>
      <c r="I27" s="143">
        <v>0</v>
      </c>
      <c r="J27" s="143">
        <v>0</v>
      </c>
      <c r="K27" s="143">
        <v>0</v>
      </c>
      <c r="L27" s="143">
        <v>0</v>
      </c>
      <c r="M27" s="143">
        <v>0</v>
      </c>
      <c r="N27" s="143">
        <v>0</v>
      </c>
      <c r="O27" s="141"/>
      <c r="P27" s="111"/>
    </row>
    <row r="28" spans="1:18" ht="15.75" thickBot="1" x14ac:dyDescent="0.3">
      <c r="A28" s="131"/>
      <c r="B28" s="138"/>
      <c r="C28" s="178" t="s">
        <v>40</v>
      </c>
      <c r="D28" s="86" t="s">
        <v>15</v>
      </c>
      <c r="E28" s="202" t="s">
        <v>16</v>
      </c>
      <c r="F28" s="202" t="s">
        <v>16</v>
      </c>
      <c r="G28" s="202" t="s">
        <v>16</v>
      </c>
      <c r="H28" s="202" t="s">
        <v>16</v>
      </c>
      <c r="I28" s="202" t="s">
        <v>16</v>
      </c>
      <c r="J28" s="202" t="s">
        <v>16</v>
      </c>
      <c r="K28" s="202" t="s">
        <v>16</v>
      </c>
      <c r="L28" s="202" t="s">
        <v>16</v>
      </c>
      <c r="M28" s="202" t="s">
        <v>16</v>
      </c>
      <c r="N28" s="203" t="s">
        <v>16</v>
      </c>
      <c r="O28" s="141"/>
      <c r="P28" s="111"/>
    </row>
    <row r="29" spans="1:18" ht="15.75" thickBot="1" x14ac:dyDescent="0.3">
      <c r="A29" s="131"/>
      <c r="B29" s="138"/>
      <c r="C29" s="153"/>
      <c r="D29" s="153"/>
      <c r="E29" s="153"/>
      <c r="F29" s="153"/>
      <c r="G29" s="153"/>
      <c r="H29" s="153"/>
      <c r="I29" s="153"/>
      <c r="J29" s="153"/>
      <c r="K29" s="153"/>
      <c r="L29" s="153"/>
      <c r="M29" s="153"/>
      <c r="N29" s="153"/>
      <c r="O29" s="141"/>
      <c r="P29" s="89"/>
    </row>
    <row r="30" spans="1:18" ht="15.75" thickBot="1" x14ac:dyDescent="0.3">
      <c r="A30" s="91"/>
      <c r="B30" s="154"/>
      <c r="C30" s="196" t="s">
        <v>17</v>
      </c>
      <c r="D30" s="196"/>
      <c r="E30" s="210">
        <f>ROUND(E23*$F$17,1)*$F$18+ROUND(E27*$F$17,1)*IF($C$28="Summer",$F$18*184/365,$F$18*181/365)</f>
        <v>3173595.08</v>
      </c>
      <c r="F30" s="210">
        <f t="shared" ref="F30:N30" si="0">ROUND(F23*$F$17,1)*$F$18+ROUND(F27*$F$17,1)*IF($C$28="Summer",$F$18*184/365,$F$18*181/365)</f>
        <v>0</v>
      </c>
      <c r="G30" s="210">
        <f t="shared" si="0"/>
        <v>0</v>
      </c>
      <c r="H30" s="210">
        <f t="shared" si="0"/>
        <v>0</v>
      </c>
      <c r="I30" s="210">
        <f t="shared" si="0"/>
        <v>0</v>
      </c>
      <c r="J30" s="210">
        <f t="shared" si="0"/>
        <v>0</v>
      </c>
      <c r="K30" s="210">
        <f t="shared" si="0"/>
        <v>0</v>
      </c>
      <c r="L30" s="210">
        <f t="shared" si="0"/>
        <v>0</v>
      </c>
      <c r="M30" s="210">
        <f t="shared" si="0"/>
        <v>0</v>
      </c>
      <c r="N30" s="210">
        <f t="shared" si="0"/>
        <v>0</v>
      </c>
      <c r="O30" s="156"/>
      <c r="P30" s="89"/>
    </row>
    <row r="31" spans="1:18" ht="15.75" thickBot="1" x14ac:dyDescent="0.3">
      <c r="A31" s="91"/>
      <c r="B31" s="89"/>
      <c r="C31" s="89"/>
      <c r="D31" s="89"/>
      <c r="E31" s="89"/>
      <c r="F31" s="89"/>
      <c r="G31" s="89"/>
      <c r="H31" s="89"/>
      <c r="I31" s="89"/>
      <c r="J31" s="89"/>
      <c r="K31" s="89"/>
      <c r="L31" s="89"/>
      <c r="M31" s="89"/>
      <c r="N31" s="89"/>
      <c r="O31" s="89"/>
      <c r="P31" s="89"/>
    </row>
    <row r="32" spans="1:18" x14ac:dyDescent="0.25">
      <c r="A32" s="91"/>
      <c r="B32" s="121"/>
      <c r="C32" s="157" t="s">
        <v>18</v>
      </c>
      <c r="D32" s="158"/>
      <c r="E32" s="158"/>
      <c r="F32" s="158"/>
      <c r="G32" s="204">
        <f>SUM(E23:N23)+SUM(E27:N27)</f>
        <v>100</v>
      </c>
      <c r="H32" s="89"/>
      <c r="I32" s="89"/>
      <c r="J32" s="89"/>
      <c r="K32" s="89"/>
      <c r="L32" s="89"/>
      <c r="M32" s="89"/>
      <c r="N32" s="89"/>
      <c r="O32" s="89"/>
      <c r="P32" s="89"/>
    </row>
    <row r="33" spans="1:17" x14ac:dyDescent="0.25">
      <c r="A33" s="91"/>
      <c r="B33" s="112"/>
      <c r="C33" s="113" t="s">
        <v>19</v>
      </c>
      <c r="D33" s="105"/>
      <c r="E33" s="105"/>
      <c r="F33" s="105"/>
      <c r="G33" s="205">
        <f>ROUND(G32*F17,1)</f>
        <v>76</v>
      </c>
      <c r="H33" s="89"/>
      <c r="I33" s="89"/>
      <c r="J33" s="89"/>
      <c r="K33" s="89"/>
      <c r="L33" s="89"/>
      <c r="M33" s="89"/>
      <c r="N33" s="89"/>
      <c r="O33" s="89"/>
      <c r="P33" s="89"/>
    </row>
    <row r="34" spans="1:17" ht="15.75" thickBot="1" x14ac:dyDescent="0.3">
      <c r="A34" s="91"/>
      <c r="B34" s="112"/>
      <c r="C34" s="113" t="s">
        <v>20</v>
      </c>
      <c r="D34" s="105"/>
      <c r="E34" s="105"/>
      <c r="F34" s="105"/>
      <c r="G34" s="206">
        <f>SUM(E30:N30)</f>
        <v>3173595.08</v>
      </c>
      <c r="H34" s="89"/>
      <c r="I34" s="89"/>
      <c r="J34" s="89"/>
      <c r="K34" s="89" t="s">
        <v>49</v>
      </c>
      <c r="L34" s="89"/>
      <c r="M34" s="89"/>
      <c r="N34" s="89"/>
      <c r="O34" s="89"/>
      <c r="P34" s="89"/>
    </row>
    <row r="35" spans="1:17" ht="26.25" customHeight="1" thickBot="1" x14ac:dyDescent="0.3">
      <c r="A35" s="91"/>
      <c r="B35" s="154"/>
      <c r="C35" s="188" t="s">
        <v>34</v>
      </c>
      <c r="D35" s="188"/>
      <c r="E35" s="188"/>
      <c r="F35" s="189"/>
      <c r="G35" s="207">
        <f>ROUNDUP(G34,-2)</f>
        <v>3173600</v>
      </c>
      <c r="H35" s="89"/>
      <c r="I35" s="89"/>
      <c r="J35" s="89"/>
      <c r="K35" s="89"/>
      <c r="L35" s="89"/>
      <c r="M35" s="89"/>
      <c r="N35" s="89"/>
      <c r="O35" s="89"/>
    </row>
    <row r="36" spans="1:17" ht="27.75" customHeight="1" thickBot="1" x14ac:dyDescent="0.3">
      <c r="B36" s="171"/>
      <c r="C36" s="190" t="s">
        <v>36</v>
      </c>
      <c r="D36" s="190"/>
      <c r="E36" s="190"/>
      <c r="F36" s="191"/>
      <c r="G36" s="207">
        <f>ROUNDUP(G35/0.9,-2)</f>
        <v>3526300</v>
      </c>
    </row>
    <row r="37" spans="1:17" ht="38.25" customHeight="1" x14ac:dyDescent="0.25">
      <c r="C37" s="187" t="s">
        <v>35</v>
      </c>
      <c r="D37" s="187"/>
      <c r="E37" s="187"/>
      <c r="F37" s="187"/>
      <c r="G37" s="187"/>
    </row>
    <row r="38" spans="1:17" ht="12" customHeight="1" x14ac:dyDescent="0.25">
      <c r="C38" s="172"/>
      <c r="D38" s="173"/>
      <c r="E38" s="173"/>
      <c r="F38" s="173"/>
      <c r="G38" s="173"/>
    </row>
    <row r="41" spans="1:17" x14ac:dyDescent="0.25">
      <c r="I41" s="170"/>
    </row>
    <row r="42" spans="1:17" ht="15.75" customHeight="1" x14ac:dyDescent="0.25"/>
    <row r="48" spans="1:17" x14ac:dyDescent="0.25">
      <c r="C48" s="167"/>
      <c r="D48" s="168"/>
      <c r="E48" s="169"/>
      <c r="F48" s="169"/>
      <c r="G48" s="169"/>
      <c r="H48" s="169"/>
      <c r="I48" s="169"/>
      <c r="J48" s="169"/>
      <c r="K48" s="169"/>
      <c r="L48" s="169"/>
      <c r="M48" s="169"/>
      <c r="N48" s="169"/>
      <c r="O48" s="105"/>
      <c r="P48" s="105"/>
      <c r="Q48" s="89"/>
    </row>
    <row r="49" spans="3:18" x14ac:dyDescent="0.25">
      <c r="C49" s="186"/>
      <c r="D49" s="186"/>
      <c r="E49" s="186"/>
      <c r="F49" s="186"/>
      <c r="G49" s="186"/>
      <c r="H49" s="186"/>
      <c r="I49" s="186"/>
      <c r="J49" s="186"/>
      <c r="K49" s="186"/>
      <c r="L49" s="186"/>
      <c r="M49" s="186"/>
      <c r="N49" s="186"/>
      <c r="O49" s="186"/>
      <c r="P49" s="186"/>
      <c r="Q49" s="186"/>
      <c r="R49" s="186"/>
    </row>
  </sheetData>
  <sheetProtection algorithmName="SHA-512" hashValue="QcVcPRfgVEU28MwSJfI94mtW5zddlMRpcS7DyEFKBxaRtHUSLsnLXpQ5C941OzzUEAqV/KOpJ+IYR0dA+LhA8g==" saltValue="LKLk6cl2YNSriimY8a8CQg==" spinCount="100000" sheet="1" objects="1" scenarios="1"/>
  <mergeCells count="9">
    <mergeCell ref="C36:F36"/>
    <mergeCell ref="C37:G37"/>
    <mergeCell ref="C49:R49"/>
    <mergeCell ref="B3:Q3"/>
    <mergeCell ref="C20:N20"/>
    <mergeCell ref="C22:C24"/>
    <mergeCell ref="C26:C27"/>
    <mergeCell ref="C30:D30"/>
    <mergeCell ref="C35:F3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dropdown!$E$1:$E$2</xm:f>
          </x14:formula1>
          <xm:sqref>C28</xm:sqref>
        </x14:dataValidation>
        <x14:dataValidation type="list" allowBlank="1" showInputMessage="1" showErrorMessage="1">
          <x14:formula1>
            <xm:f>dropdown!$A$1:$A$16</xm:f>
          </x14:formula1>
          <xm:sqref>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49"/>
  <sheetViews>
    <sheetView workbookViewId="0"/>
  </sheetViews>
  <sheetFormatPr defaultColWidth="9.140625" defaultRowHeight="15" x14ac:dyDescent="0.25"/>
  <cols>
    <col min="1" max="1" width="2.28515625" style="90" customWidth="1"/>
    <col min="2" max="2" width="1.5703125" style="90" customWidth="1"/>
    <col min="3" max="3" width="20.140625" style="90" customWidth="1"/>
    <col min="4" max="4" width="11.140625" style="90" customWidth="1"/>
    <col min="5" max="14" width="14.85546875" style="90" customWidth="1"/>
    <col min="15" max="15" width="0.85546875" style="90" customWidth="1"/>
    <col min="16" max="16" width="8.85546875" style="90" customWidth="1"/>
    <col min="17" max="17" width="9.140625" style="90"/>
    <col min="18" max="18" width="9.7109375" style="90" bestFit="1" customWidth="1"/>
    <col min="19" max="20" width="9.140625" style="90" customWidth="1"/>
    <col min="21" max="16384" width="9.140625" style="90"/>
  </cols>
  <sheetData>
    <row r="1" spans="1:18" ht="6" customHeight="1" thickBot="1" x14ac:dyDescent="0.3">
      <c r="A1" s="89"/>
      <c r="B1" s="89"/>
      <c r="C1" s="89"/>
      <c r="D1" s="89"/>
      <c r="E1" s="89"/>
      <c r="F1" s="89"/>
      <c r="G1" s="89"/>
      <c r="H1" s="89"/>
      <c r="I1" s="89"/>
      <c r="J1" s="89"/>
      <c r="K1" s="89"/>
      <c r="L1" s="89"/>
      <c r="M1" s="89"/>
      <c r="N1" s="89"/>
      <c r="O1" s="89"/>
      <c r="P1" s="89"/>
    </row>
    <row r="2" spans="1:18" ht="28.5" customHeight="1" thickBot="1" x14ac:dyDescent="0.3">
      <c r="A2" s="91"/>
      <c r="B2" s="92"/>
      <c r="C2" s="93" t="s">
        <v>50</v>
      </c>
      <c r="D2" s="94"/>
      <c r="E2" s="94"/>
      <c r="F2" s="94"/>
      <c r="G2" s="94"/>
      <c r="H2" s="94"/>
      <c r="I2" s="94"/>
      <c r="J2" s="94"/>
      <c r="K2" s="94"/>
      <c r="L2" s="94"/>
      <c r="M2" s="94"/>
      <c r="N2" s="94"/>
      <c r="O2" s="94"/>
      <c r="P2" s="94"/>
      <c r="Q2" s="95"/>
    </row>
    <row r="3" spans="1:18" ht="52.5" customHeight="1" x14ac:dyDescent="0.25">
      <c r="A3" s="96"/>
      <c r="B3" s="192" t="s">
        <v>0</v>
      </c>
      <c r="C3" s="192"/>
      <c r="D3" s="192"/>
      <c r="E3" s="192"/>
      <c r="F3" s="192"/>
      <c r="G3" s="192"/>
      <c r="H3" s="192"/>
      <c r="I3" s="192"/>
      <c r="J3" s="192"/>
      <c r="K3" s="192"/>
      <c r="L3" s="192"/>
      <c r="M3" s="192"/>
      <c r="N3" s="192"/>
      <c r="O3" s="192"/>
      <c r="P3" s="192"/>
      <c r="Q3" s="192"/>
    </row>
    <row r="4" spans="1:18" ht="18.75" x14ac:dyDescent="0.25">
      <c r="A4" s="96"/>
      <c r="B4" s="98" t="s">
        <v>1</v>
      </c>
      <c r="C4" s="99"/>
    </row>
    <row r="5" spans="1:18" ht="15" customHeight="1" x14ac:dyDescent="0.25">
      <c r="A5" s="91"/>
      <c r="B5" s="103"/>
      <c r="C5" s="104" t="s">
        <v>2</v>
      </c>
      <c r="D5" s="105"/>
      <c r="E5" s="105"/>
      <c r="F5" s="105"/>
      <c r="G5" s="105"/>
      <c r="H5" s="105"/>
      <c r="I5" s="105"/>
      <c r="J5" s="105"/>
      <c r="K5" s="105"/>
      <c r="L5" s="105"/>
      <c r="M5" s="105"/>
      <c r="N5" s="105"/>
      <c r="O5" s="105"/>
      <c r="P5" s="89"/>
    </row>
    <row r="6" spans="1:18" ht="15" customHeight="1" x14ac:dyDescent="0.25">
      <c r="A6" s="91"/>
      <c r="B6" s="103"/>
      <c r="C6" s="104" t="s">
        <v>59</v>
      </c>
      <c r="D6" s="105"/>
      <c r="E6" s="105"/>
      <c r="F6" s="105"/>
      <c r="G6" s="105"/>
      <c r="H6" s="105"/>
      <c r="I6" s="105"/>
      <c r="J6" s="105"/>
      <c r="K6" s="105"/>
      <c r="L6" s="105"/>
      <c r="M6" s="105"/>
      <c r="N6" s="105"/>
      <c r="O6" s="105"/>
      <c r="P6" s="89"/>
    </row>
    <row r="7" spans="1:18" ht="15" customHeight="1" x14ac:dyDescent="0.25">
      <c r="A7" s="91"/>
      <c r="B7" s="103"/>
      <c r="C7" s="104" t="s">
        <v>60</v>
      </c>
      <c r="D7" s="105"/>
      <c r="E7" s="105"/>
      <c r="F7" s="105"/>
      <c r="G7" s="105"/>
      <c r="H7" s="105"/>
      <c r="I7" s="105"/>
      <c r="J7" s="105"/>
      <c r="K7" s="105"/>
      <c r="L7" s="105"/>
      <c r="M7" s="105"/>
      <c r="N7" s="105"/>
      <c r="O7" s="105"/>
      <c r="P7" s="89"/>
    </row>
    <row r="8" spans="1:18" ht="15" customHeight="1" x14ac:dyDescent="0.25">
      <c r="A8" s="91"/>
      <c r="B8" s="103"/>
      <c r="C8" s="104" t="s">
        <v>61</v>
      </c>
      <c r="D8" s="105"/>
      <c r="E8" s="105"/>
      <c r="F8" s="105"/>
      <c r="G8" s="105"/>
      <c r="H8" s="105"/>
      <c r="I8" s="105"/>
      <c r="J8" s="105"/>
      <c r="K8" s="105"/>
      <c r="L8" s="105"/>
      <c r="M8" s="105"/>
      <c r="N8" s="105"/>
      <c r="O8" s="105"/>
      <c r="P8" s="89"/>
    </row>
    <row r="9" spans="1:18" ht="15" customHeight="1" x14ac:dyDescent="0.25">
      <c r="A9" s="91"/>
      <c r="B9" s="103"/>
      <c r="C9" s="104" t="s">
        <v>44</v>
      </c>
      <c r="D9" s="105"/>
      <c r="E9" s="105"/>
      <c r="F9" s="105"/>
      <c r="G9" s="105"/>
      <c r="H9" s="105"/>
      <c r="I9" s="105"/>
      <c r="J9" s="105"/>
      <c r="K9" s="105"/>
      <c r="L9" s="105"/>
      <c r="M9" s="105"/>
      <c r="N9" s="105"/>
      <c r="O9" s="105"/>
      <c r="P9" s="89"/>
    </row>
    <row r="10" spans="1:18" ht="15" customHeight="1" x14ac:dyDescent="0.25">
      <c r="A10" s="91"/>
      <c r="B10" s="103"/>
      <c r="C10" s="104" t="s">
        <v>42</v>
      </c>
      <c r="D10" s="105"/>
      <c r="E10" s="105"/>
      <c r="F10" s="105"/>
      <c r="G10" s="105"/>
      <c r="H10" s="105"/>
      <c r="I10" s="105"/>
      <c r="J10" s="105"/>
      <c r="K10" s="105"/>
      <c r="L10" s="105"/>
      <c r="M10" s="105"/>
      <c r="N10" s="105"/>
      <c r="O10" s="105"/>
      <c r="P10" s="89"/>
    </row>
    <row r="11" spans="1:18" ht="15" customHeight="1" x14ac:dyDescent="0.25">
      <c r="A11" s="91"/>
      <c r="B11" s="103"/>
      <c r="C11" s="104" t="s">
        <v>43</v>
      </c>
      <c r="D11" s="105"/>
      <c r="E11" s="105"/>
      <c r="F11" s="105"/>
      <c r="G11" s="105"/>
      <c r="H11" s="105"/>
      <c r="I11" s="105"/>
      <c r="J11" s="105"/>
      <c r="K11" s="105"/>
      <c r="L11" s="105"/>
      <c r="M11" s="105"/>
      <c r="N11" s="105"/>
      <c r="O11" s="105"/>
      <c r="P11" s="89"/>
    </row>
    <row r="12" spans="1:18" ht="15" customHeight="1" x14ac:dyDescent="0.25">
      <c r="A12" s="91"/>
      <c r="B12" s="103"/>
      <c r="C12" s="104" t="s">
        <v>48</v>
      </c>
      <c r="D12" s="105"/>
      <c r="E12" s="105"/>
      <c r="F12" s="105"/>
      <c r="G12" s="105"/>
      <c r="H12" s="105"/>
      <c r="I12" s="105"/>
      <c r="J12" s="105"/>
      <c r="K12" s="105"/>
      <c r="L12" s="105"/>
      <c r="M12" s="105"/>
      <c r="N12" s="105"/>
      <c r="O12" s="105"/>
      <c r="P12" s="89"/>
    </row>
    <row r="13" spans="1:18" ht="15" customHeight="1" x14ac:dyDescent="0.25">
      <c r="A13" s="91"/>
      <c r="B13" s="103"/>
      <c r="C13" s="104"/>
      <c r="D13" s="105"/>
      <c r="E13" s="105"/>
      <c r="F13" s="105"/>
      <c r="G13" s="105"/>
      <c r="H13" s="105"/>
      <c r="I13" s="105"/>
      <c r="J13" s="105"/>
      <c r="K13" s="105"/>
      <c r="L13" s="105"/>
      <c r="M13" s="105"/>
      <c r="N13" s="105"/>
      <c r="O13" s="105"/>
      <c r="P13" s="89"/>
    </row>
    <row r="14" spans="1:18" ht="15.75" thickBot="1" x14ac:dyDescent="0.3">
      <c r="A14" s="91"/>
      <c r="B14" s="89"/>
      <c r="D14" s="89"/>
      <c r="E14" s="89"/>
      <c r="F14" s="89"/>
      <c r="G14" s="89"/>
      <c r="H14" s="89"/>
      <c r="I14" s="89"/>
      <c r="J14" s="89"/>
      <c r="K14" s="89"/>
      <c r="L14" s="89"/>
      <c r="M14" s="89"/>
      <c r="N14" s="89"/>
      <c r="O14" s="89"/>
      <c r="P14" s="89"/>
    </row>
    <row r="15" spans="1:18" x14ac:dyDescent="0.25">
      <c r="A15" s="91"/>
      <c r="B15" s="106"/>
      <c r="C15" s="107" t="s">
        <v>5</v>
      </c>
      <c r="D15" s="108"/>
      <c r="E15" s="109"/>
      <c r="F15" s="200" t="s">
        <v>29</v>
      </c>
      <c r="G15" s="89"/>
      <c r="H15" s="111"/>
      <c r="I15" s="111"/>
      <c r="J15" s="111"/>
      <c r="K15" s="111"/>
      <c r="L15" s="111"/>
      <c r="M15" s="111"/>
      <c r="N15" s="111"/>
      <c r="O15" s="111"/>
      <c r="P15" s="111"/>
    </row>
    <row r="16" spans="1:18" ht="15.75" thickBot="1" x14ac:dyDescent="0.3">
      <c r="A16" s="91"/>
      <c r="B16" s="112"/>
      <c r="C16" s="113" t="s">
        <v>7</v>
      </c>
      <c r="D16" s="105"/>
      <c r="E16" s="114"/>
      <c r="F16" s="115" t="s">
        <v>8</v>
      </c>
      <c r="G16" s="89"/>
      <c r="H16" s="85"/>
      <c r="I16" s="111"/>
      <c r="J16" s="85"/>
      <c r="K16" s="85"/>
      <c r="L16" s="111"/>
      <c r="M16" s="111"/>
      <c r="N16" s="111"/>
      <c r="O16" s="111"/>
      <c r="P16" s="111"/>
      <c r="R16" s="174"/>
    </row>
    <row r="17" spans="1:18" x14ac:dyDescent="0.25">
      <c r="A17" s="91"/>
      <c r="B17" s="121"/>
      <c r="C17" s="122" t="s">
        <v>10</v>
      </c>
      <c r="D17" s="123"/>
      <c r="E17" s="124"/>
      <c r="F17" s="211">
        <f>VLOOKUP(F16,dropdown!A1:B16,2,FALSE)</f>
        <v>41757.83</v>
      </c>
      <c r="G17" s="89"/>
      <c r="H17" s="111"/>
      <c r="I17" s="111"/>
      <c r="J17" s="111"/>
      <c r="K17" s="111"/>
      <c r="L17" s="111"/>
      <c r="M17" s="111"/>
      <c r="N17" s="111"/>
      <c r="O17" s="111"/>
      <c r="P17" s="111"/>
      <c r="R17" s="174"/>
    </row>
    <row r="18" spans="1:18" ht="15.75" thickBot="1" x14ac:dyDescent="0.3">
      <c r="A18" s="91"/>
      <c r="B18" s="126"/>
      <c r="C18" s="127" t="s">
        <v>11</v>
      </c>
      <c r="D18" s="128"/>
      <c r="E18" s="129"/>
      <c r="F18" s="212">
        <v>0.93869999999999998</v>
      </c>
      <c r="G18" s="89"/>
      <c r="H18" s="111"/>
      <c r="I18" s="111"/>
      <c r="J18" s="111"/>
      <c r="K18" s="111"/>
      <c r="L18" s="111"/>
      <c r="M18" s="111"/>
      <c r="N18" s="111"/>
      <c r="O18" s="111"/>
      <c r="P18" s="111"/>
      <c r="R18" s="174"/>
    </row>
    <row r="19" spans="1:18" ht="15.75" thickBot="1" x14ac:dyDescent="0.3">
      <c r="A19" s="131"/>
      <c r="B19" s="111"/>
      <c r="C19" s="111"/>
      <c r="D19" s="111"/>
      <c r="E19" s="111"/>
      <c r="F19" s="111"/>
      <c r="G19" s="111"/>
      <c r="H19" s="111"/>
      <c r="I19" s="111"/>
      <c r="J19" s="111"/>
      <c r="K19" s="111"/>
      <c r="L19" s="111"/>
      <c r="M19" s="111"/>
      <c r="N19" s="111"/>
      <c r="O19" s="111"/>
      <c r="P19" s="111"/>
    </row>
    <row r="20" spans="1:18" ht="15.75" thickBot="1" x14ac:dyDescent="0.3">
      <c r="A20" s="131"/>
      <c r="B20" s="132"/>
      <c r="C20" s="193" t="s">
        <v>12</v>
      </c>
      <c r="D20" s="193"/>
      <c r="E20" s="193"/>
      <c r="F20" s="193"/>
      <c r="G20" s="193"/>
      <c r="H20" s="193"/>
      <c r="I20" s="193"/>
      <c r="J20" s="193"/>
      <c r="K20" s="193"/>
      <c r="L20" s="193"/>
      <c r="M20" s="193"/>
      <c r="N20" s="193"/>
      <c r="O20" s="133"/>
      <c r="P20" s="111"/>
    </row>
    <row r="21" spans="1:18" x14ac:dyDescent="0.25">
      <c r="A21" s="131"/>
      <c r="B21" s="134"/>
      <c r="C21" s="135"/>
      <c r="D21" s="135"/>
      <c r="E21" s="136">
        <v>1</v>
      </c>
      <c r="F21" s="136">
        <v>2</v>
      </c>
      <c r="G21" s="136">
        <v>3</v>
      </c>
      <c r="H21" s="136">
        <v>4</v>
      </c>
      <c r="I21" s="136">
        <v>5</v>
      </c>
      <c r="J21" s="136">
        <v>6</v>
      </c>
      <c r="K21" s="136">
        <v>7</v>
      </c>
      <c r="L21" s="136">
        <v>8</v>
      </c>
      <c r="M21" s="136">
        <v>9</v>
      </c>
      <c r="N21" s="136">
        <v>10</v>
      </c>
      <c r="O21" s="137"/>
      <c r="P21" s="111"/>
    </row>
    <row r="22" spans="1:18" ht="15.75" customHeight="1" thickBot="1" x14ac:dyDescent="0.3">
      <c r="A22" s="131"/>
      <c r="B22" s="138"/>
      <c r="C22" s="194" t="s">
        <v>38</v>
      </c>
      <c r="D22" s="139" t="s">
        <v>13</v>
      </c>
      <c r="E22" s="201">
        <v>0</v>
      </c>
      <c r="F22" s="201">
        <v>0</v>
      </c>
      <c r="G22" s="201">
        <v>0</v>
      </c>
      <c r="H22" s="201">
        <v>0</v>
      </c>
      <c r="I22" s="201">
        <v>0</v>
      </c>
      <c r="J22" s="201">
        <v>0</v>
      </c>
      <c r="K22" s="201">
        <v>0</v>
      </c>
      <c r="L22" s="201">
        <v>0</v>
      </c>
      <c r="M22" s="201">
        <v>0</v>
      </c>
      <c r="N22" s="201">
        <v>0</v>
      </c>
      <c r="O22" s="141"/>
      <c r="P22" s="111"/>
    </row>
    <row r="23" spans="1:18" ht="15.75" thickBot="1" x14ac:dyDescent="0.3">
      <c r="A23" s="131"/>
      <c r="B23" s="138"/>
      <c r="C23" s="195"/>
      <c r="D23" s="142" t="s">
        <v>14</v>
      </c>
      <c r="E23" s="143">
        <v>100</v>
      </c>
      <c r="F23" s="143"/>
      <c r="G23" s="143">
        <v>0</v>
      </c>
      <c r="H23" s="143">
        <v>0</v>
      </c>
      <c r="I23" s="143">
        <v>0</v>
      </c>
      <c r="J23" s="143">
        <v>0</v>
      </c>
      <c r="K23" s="143">
        <v>0</v>
      </c>
      <c r="L23" s="143">
        <v>0</v>
      </c>
      <c r="M23" s="143">
        <v>0</v>
      </c>
      <c r="N23" s="143">
        <v>0</v>
      </c>
      <c r="O23" s="141"/>
      <c r="P23" s="111"/>
    </row>
    <row r="24" spans="1:18" ht="15.75" thickBot="1" x14ac:dyDescent="0.3">
      <c r="A24" s="131"/>
      <c r="B24" s="138"/>
      <c r="C24" s="195"/>
      <c r="D24" s="144" t="s">
        <v>15</v>
      </c>
      <c r="E24" s="202" t="s">
        <v>16</v>
      </c>
      <c r="F24" s="202" t="s">
        <v>16</v>
      </c>
      <c r="G24" s="202" t="s">
        <v>16</v>
      </c>
      <c r="H24" s="202" t="s">
        <v>16</v>
      </c>
      <c r="I24" s="202" t="s">
        <v>16</v>
      </c>
      <c r="J24" s="202" t="s">
        <v>16</v>
      </c>
      <c r="K24" s="202" t="s">
        <v>16</v>
      </c>
      <c r="L24" s="202" t="s">
        <v>16</v>
      </c>
      <c r="M24" s="202" t="s">
        <v>16</v>
      </c>
      <c r="N24" s="202" t="s">
        <v>16</v>
      </c>
      <c r="O24" s="141"/>
      <c r="P24" s="111"/>
    </row>
    <row r="25" spans="1:18" ht="15.75" thickBot="1" x14ac:dyDescent="0.3">
      <c r="A25" s="131"/>
      <c r="B25" s="138"/>
      <c r="C25" s="146"/>
      <c r="D25" s="147"/>
      <c r="E25" s="148"/>
      <c r="F25" s="148"/>
      <c r="G25" s="148"/>
      <c r="H25" s="147"/>
      <c r="I25" s="147"/>
      <c r="J25" s="147"/>
      <c r="K25" s="147"/>
      <c r="L25" s="147"/>
      <c r="M25" s="147"/>
      <c r="N25" s="149"/>
      <c r="O25" s="141"/>
      <c r="P25" s="111"/>
    </row>
    <row r="26" spans="1:18" ht="15.75" customHeight="1" thickBot="1" x14ac:dyDescent="0.3">
      <c r="A26" s="131"/>
      <c r="B26" s="138"/>
      <c r="C26" s="197" t="s">
        <v>39</v>
      </c>
      <c r="D26" s="150" t="s">
        <v>13</v>
      </c>
      <c r="E26" s="201">
        <v>0</v>
      </c>
      <c r="F26" s="201">
        <v>0</v>
      </c>
      <c r="G26" s="201">
        <v>0</v>
      </c>
      <c r="H26" s="201">
        <v>0</v>
      </c>
      <c r="I26" s="201">
        <v>0</v>
      </c>
      <c r="J26" s="201">
        <v>0</v>
      </c>
      <c r="K26" s="201">
        <v>0</v>
      </c>
      <c r="L26" s="201">
        <v>0</v>
      </c>
      <c r="M26" s="201">
        <v>0</v>
      </c>
      <c r="N26" s="201">
        <v>0</v>
      </c>
      <c r="O26" s="141"/>
      <c r="P26" s="111"/>
    </row>
    <row r="27" spans="1:18" ht="14.25" customHeight="1" thickBot="1" x14ac:dyDescent="0.3">
      <c r="A27" s="131"/>
      <c r="B27" s="138"/>
      <c r="C27" s="198"/>
      <c r="D27" s="151" t="s">
        <v>14</v>
      </c>
      <c r="E27" s="143">
        <v>0</v>
      </c>
      <c r="F27" s="143">
        <v>0</v>
      </c>
      <c r="G27" s="143">
        <v>0</v>
      </c>
      <c r="H27" s="143">
        <v>0</v>
      </c>
      <c r="I27" s="143">
        <v>0</v>
      </c>
      <c r="J27" s="143">
        <v>0</v>
      </c>
      <c r="K27" s="143">
        <v>0</v>
      </c>
      <c r="L27" s="143">
        <v>0</v>
      </c>
      <c r="M27" s="143">
        <v>0</v>
      </c>
      <c r="N27" s="143">
        <v>0</v>
      </c>
      <c r="O27" s="141"/>
      <c r="P27" s="111"/>
    </row>
    <row r="28" spans="1:18" ht="15.75" thickBot="1" x14ac:dyDescent="0.3">
      <c r="A28" s="131"/>
      <c r="B28" s="138"/>
      <c r="C28" s="178" t="s">
        <v>40</v>
      </c>
      <c r="D28" s="86" t="s">
        <v>15</v>
      </c>
      <c r="E28" s="202" t="s">
        <v>16</v>
      </c>
      <c r="F28" s="202" t="s">
        <v>16</v>
      </c>
      <c r="G28" s="202" t="s">
        <v>16</v>
      </c>
      <c r="H28" s="202" t="s">
        <v>16</v>
      </c>
      <c r="I28" s="202" t="s">
        <v>16</v>
      </c>
      <c r="J28" s="202" t="s">
        <v>16</v>
      </c>
      <c r="K28" s="202" t="s">
        <v>16</v>
      </c>
      <c r="L28" s="202" t="s">
        <v>16</v>
      </c>
      <c r="M28" s="202" t="s">
        <v>16</v>
      </c>
      <c r="N28" s="203" t="s">
        <v>16</v>
      </c>
      <c r="O28" s="141"/>
      <c r="P28" s="111"/>
    </row>
    <row r="29" spans="1:18" ht="15.75" thickBot="1" x14ac:dyDescent="0.3">
      <c r="A29" s="131"/>
      <c r="B29" s="138"/>
      <c r="C29" s="153"/>
      <c r="D29" s="153"/>
      <c r="E29" s="153"/>
      <c r="F29" s="153"/>
      <c r="G29" s="153"/>
      <c r="H29" s="153"/>
      <c r="I29" s="153"/>
      <c r="J29" s="153"/>
      <c r="K29" s="153"/>
      <c r="L29" s="153"/>
      <c r="M29" s="153"/>
      <c r="N29" s="153"/>
      <c r="O29" s="141"/>
      <c r="P29" s="89"/>
    </row>
    <row r="30" spans="1:18" ht="15.75" thickBot="1" x14ac:dyDescent="0.3">
      <c r="A30" s="91"/>
      <c r="B30" s="154"/>
      <c r="C30" s="196" t="s">
        <v>17</v>
      </c>
      <c r="D30" s="196"/>
      <c r="E30" s="210">
        <f>ROUND(E23*$F$18,1)*$F$17+ROUND(E27*$F$18,1)*IF($C$28="Summer",$F$17*184/365,$F$17*181/365)</f>
        <v>3921060.2370000002</v>
      </c>
      <c r="F30" s="210">
        <f t="shared" ref="F30:N30" si="0">ROUND(F23*$F$18,1)*$F$17+ROUND(F27*$F$18,1)*IF($C$28="Summer",$F$17*184/365,$F$17*181/365)</f>
        <v>0</v>
      </c>
      <c r="G30" s="210">
        <f t="shared" si="0"/>
        <v>0</v>
      </c>
      <c r="H30" s="210">
        <f t="shared" si="0"/>
        <v>0</v>
      </c>
      <c r="I30" s="210">
        <f t="shared" si="0"/>
        <v>0</v>
      </c>
      <c r="J30" s="210">
        <f t="shared" si="0"/>
        <v>0</v>
      </c>
      <c r="K30" s="210">
        <f t="shared" si="0"/>
        <v>0</v>
      </c>
      <c r="L30" s="210">
        <f t="shared" si="0"/>
        <v>0</v>
      </c>
      <c r="M30" s="210">
        <f t="shared" si="0"/>
        <v>0</v>
      </c>
      <c r="N30" s="210">
        <f t="shared" si="0"/>
        <v>0</v>
      </c>
      <c r="O30" s="156"/>
      <c r="P30" s="89"/>
    </row>
    <row r="31" spans="1:18" ht="15.75" thickBot="1" x14ac:dyDescent="0.3">
      <c r="A31" s="91"/>
      <c r="B31" s="89"/>
      <c r="C31" s="89"/>
      <c r="D31" s="89"/>
      <c r="E31" s="89"/>
      <c r="F31" s="89"/>
      <c r="G31" s="89"/>
      <c r="H31" s="89"/>
      <c r="I31" s="89"/>
      <c r="J31" s="89"/>
      <c r="K31" s="89"/>
      <c r="L31" s="89"/>
      <c r="M31" s="89"/>
      <c r="N31" s="89"/>
      <c r="O31" s="89"/>
      <c r="P31" s="89"/>
    </row>
    <row r="32" spans="1:18" x14ac:dyDescent="0.25">
      <c r="A32" s="91"/>
      <c r="B32" s="121"/>
      <c r="C32" s="157" t="s">
        <v>18</v>
      </c>
      <c r="D32" s="158"/>
      <c r="E32" s="158"/>
      <c r="F32" s="158"/>
      <c r="G32" s="204">
        <f>SUM(E23:N23)+SUM(E27:N27)</f>
        <v>100</v>
      </c>
      <c r="H32" s="89"/>
      <c r="I32" s="89"/>
      <c r="J32" s="89"/>
      <c r="K32" s="89"/>
      <c r="L32" s="89"/>
      <c r="M32" s="89"/>
      <c r="N32" s="89"/>
      <c r="O32" s="89"/>
      <c r="P32" s="89"/>
    </row>
    <row r="33" spans="1:17" x14ac:dyDescent="0.25">
      <c r="A33" s="91"/>
      <c r="B33" s="112"/>
      <c r="C33" s="113" t="s">
        <v>19</v>
      </c>
      <c r="D33" s="105"/>
      <c r="E33" s="105"/>
      <c r="F33" s="105"/>
      <c r="G33" s="205">
        <f>ROUND(G32*F18,1)</f>
        <v>93.9</v>
      </c>
      <c r="H33" s="89"/>
      <c r="I33" s="89"/>
      <c r="J33" s="89"/>
      <c r="K33" s="89"/>
      <c r="L33" s="89"/>
      <c r="M33" s="89"/>
      <c r="N33" s="89"/>
      <c r="O33" s="89"/>
      <c r="P33" s="89"/>
    </row>
    <row r="34" spans="1:17" ht="15.75" thickBot="1" x14ac:dyDescent="0.3">
      <c r="A34" s="91"/>
      <c r="B34" s="112"/>
      <c r="C34" s="113" t="s">
        <v>20</v>
      </c>
      <c r="D34" s="105"/>
      <c r="E34" s="105"/>
      <c r="F34" s="105"/>
      <c r="G34" s="206">
        <f>SUM(E30:N30)</f>
        <v>3921060.2370000002</v>
      </c>
      <c r="H34" s="89"/>
      <c r="I34" s="89"/>
      <c r="J34" s="89"/>
      <c r="K34" s="89" t="s">
        <v>49</v>
      </c>
      <c r="L34" s="89"/>
      <c r="M34" s="89"/>
      <c r="N34" s="89"/>
      <c r="O34" s="89"/>
      <c r="P34" s="89"/>
    </row>
    <row r="35" spans="1:17" ht="26.25" customHeight="1" thickBot="1" x14ac:dyDescent="0.3">
      <c r="A35" s="91"/>
      <c r="B35" s="154"/>
      <c r="C35" s="188" t="s">
        <v>34</v>
      </c>
      <c r="D35" s="188"/>
      <c r="E35" s="188"/>
      <c r="F35" s="189"/>
      <c r="G35" s="207">
        <f>ROUNDUP(G34,-2)</f>
        <v>3921100</v>
      </c>
      <c r="H35" s="89"/>
      <c r="I35" s="89"/>
      <c r="J35" s="89"/>
      <c r="K35" s="89"/>
      <c r="L35" s="89"/>
      <c r="M35" s="89"/>
      <c r="N35" s="89"/>
      <c r="O35" s="89"/>
    </row>
    <row r="36" spans="1:17" ht="27.75" customHeight="1" thickBot="1" x14ac:dyDescent="0.3">
      <c r="B36" s="171"/>
      <c r="C36" s="190" t="s">
        <v>36</v>
      </c>
      <c r="D36" s="190"/>
      <c r="E36" s="190"/>
      <c r="F36" s="191"/>
      <c r="G36" s="207">
        <f>ROUNDUP(G35/0.9,-2)</f>
        <v>4356800</v>
      </c>
    </row>
    <row r="37" spans="1:17" ht="38.25" customHeight="1" x14ac:dyDescent="0.25">
      <c r="C37" s="187" t="s">
        <v>35</v>
      </c>
      <c r="D37" s="187"/>
      <c r="E37" s="187"/>
      <c r="F37" s="187"/>
      <c r="G37" s="187"/>
    </row>
    <row r="38" spans="1:17" ht="12" customHeight="1" x14ac:dyDescent="0.25">
      <c r="C38" s="172"/>
      <c r="D38" s="173"/>
      <c r="E38" s="173"/>
      <c r="F38" s="173"/>
      <c r="G38" s="173"/>
    </row>
    <row r="41" spans="1:17" x14ac:dyDescent="0.25">
      <c r="I41" s="170"/>
    </row>
    <row r="42" spans="1:17" ht="15.75" customHeight="1" x14ac:dyDescent="0.25"/>
    <row r="48" spans="1:17" x14ac:dyDescent="0.25">
      <c r="C48" s="167"/>
      <c r="D48" s="168"/>
      <c r="E48" s="169"/>
      <c r="F48" s="169"/>
      <c r="G48" s="169"/>
      <c r="H48" s="169"/>
      <c r="I48" s="169"/>
      <c r="J48" s="169"/>
      <c r="K48" s="169"/>
      <c r="L48" s="169"/>
      <c r="M48" s="169"/>
      <c r="N48" s="169"/>
      <c r="O48" s="105"/>
      <c r="P48" s="105"/>
      <c r="Q48" s="89"/>
    </row>
    <row r="49" spans="3:18" x14ac:dyDescent="0.25">
      <c r="C49" s="186"/>
      <c r="D49" s="186"/>
      <c r="E49" s="186"/>
      <c r="F49" s="186"/>
      <c r="G49" s="186"/>
      <c r="H49" s="186"/>
      <c r="I49" s="186"/>
      <c r="J49" s="186"/>
      <c r="K49" s="186"/>
      <c r="L49" s="186"/>
      <c r="M49" s="186"/>
      <c r="N49" s="186"/>
      <c r="O49" s="186"/>
      <c r="P49" s="186"/>
      <c r="Q49" s="186"/>
      <c r="R49" s="186"/>
    </row>
  </sheetData>
  <sheetProtection algorithmName="SHA-512" hashValue="DKbYeyLBIGCxgZHjtCNgxpJkCOA+GZiSpDIItW/jELZYx+1zwGO25rLqgRjNYFa/wUP0E4XcS0gTkRRX3ITdZQ==" saltValue="sOiX99DQD9aHigiA35GORA==" spinCount="100000" sheet="1" objects="1" scenarios="1"/>
  <mergeCells count="9">
    <mergeCell ref="C36:F36"/>
    <mergeCell ref="C37:G37"/>
    <mergeCell ref="C49:R49"/>
    <mergeCell ref="B3:Q3"/>
    <mergeCell ref="C20:N20"/>
    <mergeCell ref="C22:C24"/>
    <mergeCell ref="C26:C27"/>
    <mergeCell ref="C30:D30"/>
    <mergeCell ref="C35:F3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dropdown!$E$1:$E$2</xm:f>
          </x14:formula1>
          <xm:sqref>C28</xm:sqref>
        </x14:dataValidation>
        <x14:dataValidation type="list" allowBlank="1" showInputMessage="1" showErrorMessage="1">
          <x14:formula1>
            <xm:f>dropdown!$A$1:$A$16</xm:f>
          </x14:formula1>
          <xm:sqref>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workbookViewId="0"/>
  </sheetViews>
  <sheetFormatPr defaultColWidth="9.140625" defaultRowHeight="15" x14ac:dyDescent="0.25"/>
  <cols>
    <col min="1" max="1" width="2.28515625" style="90" customWidth="1"/>
    <col min="2" max="2" width="1.5703125" style="90" customWidth="1"/>
    <col min="3" max="3" width="20.140625" style="90" customWidth="1"/>
    <col min="4" max="4" width="11.140625" style="90" customWidth="1"/>
    <col min="5" max="14" width="14.85546875" style="90" customWidth="1"/>
    <col min="15" max="15" width="0.85546875" style="90" customWidth="1"/>
    <col min="16" max="16" width="8.85546875" style="90" customWidth="1"/>
    <col min="17" max="17" width="9.140625" style="90"/>
    <col min="18" max="18" width="9.7109375" style="90" bestFit="1" customWidth="1"/>
    <col min="19" max="20" width="9.140625" style="90" customWidth="1"/>
    <col min="21" max="16384" width="9.140625" style="90"/>
  </cols>
  <sheetData>
    <row r="1" spans="1:18" ht="6" customHeight="1" thickBot="1" x14ac:dyDescent="0.3">
      <c r="A1" s="89"/>
      <c r="B1" s="89"/>
      <c r="C1" s="89"/>
      <c r="D1" s="89"/>
      <c r="E1" s="89"/>
      <c r="F1" s="89"/>
      <c r="G1" s="89"/>
      <c r="H1" s="89"/>
      <c r="I1" s="89"/>
      <c r="J1" s="89"/>
      <c r="K1" s="89"/>
      <c r="L1" s="89"/>
      <c r="M1" s="89"/>
      <c r="N1" s="89"/>
      <c r="O1" s="89"/>
      <c r="P1" s="89"/>
    </row>
    <row r="2" spans="1:18" ht="28.5" customHeight="1" thickBot="1" x14ac:dyDescent="0.3">
      <c r="A2" s="91"/>
      <c r="B2" s="92"/>
      <c r="C2" s="93" t="s">
        <v>50</v>
      </c>
      <c r="D2" s="94"/>
      <c r="E2" s="94"/>
      <c r="F2" s="94"/>
      <c r="G2" s="94"/>
      <c r="H2" s="94"/>
      <c r="I2" s="94"/>
      <c r="J2" s="94"/>
      <c r="K2" s="94"/>
      <c r="L2" s="94"/>
      <c r="M2" s="94"/>
      <c r="N2" s="94"/>
      <c r="O2" s="94"/>
      <c r="P2" s="94"/>
      <c r="Q2" s="95"/>
    </row>
    <row r="3" spans="1:18" ht="52.5" customHeight="1" x14ac:dyDescent="0.25">
      <c r="A3" s="96"/>
      <c r="B3" s="192" t="s">
        <v>0</v>
      </c>
      <c r="C3" s="192"/>
      <c r="D3" s="192"/>
      <c r="E3" s="192"/>
      <c r="F3" s="192"/>
      <c r="G3" s="192"/>
      <c r="H3" s="192"/>
      <c r="I3" s="192"/>
      <c r="J3" s="192"/>
      <c r="K3" s="192"/>
      <c r="L3" s="192"/>
      <c r="M3" s="192"/>
      <c r="N3" s="192"/>
      <c r="O3" s="192"/>
      <c r="P3" s="192"/>
      <c r="Q3" s="192"/>
    </row>
    <row r="4" spans="1:18" ht="18.75" x14ac:dyDescent="0.25">
      <c r="A4" s="91"/>
      <c r="B4" s="98" t="s">
        <v>1</v>
      </c>
      <c r="C4" s="99"/>
    </row>
    <row r="5" spans="1:18" ht="15" customHeight="1" x14ac:dyDescent="0.25">
      <c r="A5" s="91"/>
      <c r="B5" s="103"/>
      <c r="C5" s="104" t="s">
        <v>2</v>
      </c>
      <c r="D5" s="105"/>
      <c r="E5" s="105"/>
      <c r="F5" s="105"/>
      <c r="G5" s="105"/>
      <c r="H5" s="105"/>
      <c r="I5" s="105"/>
      <c r="J5" s="105"/>
      <c r="K5" s="105"/>
      <c r="L5" s="105"/>
      <c r="M5" s="105"/>
      <c r="N5" s="105"/>
      <c r="O5" s="105"/>
      <c r="P5" s="89"/>
    </row>
    <row r="6" spans="1:18" ht="15" customHeight="1" x14ac:dyDescent="0.25">
      <c r="A6" s="91"/>
      <c r="B6" s="103"/>
      <c r="C6" s="104" t="s">
        <v>59</v>
      </c>
      <c r="D6" s="105"/>
      <c r="E6" s="105"/>
      <c r="F6" s="105"/>
      <c r="G6" s="105"/>
      <c r="H6" s="105"/>
      <c r="I6" s="105"/>
      <c r="J6" s="105"/>
      <c r="K6" s="105"/>
      <c r="L6" s="105"/>
      <c r="M6" s="105"/>
      <c r="N6" s="105"/>
      <c r="O6" s="105"/>
      <c r="P6" s="89"/>
    </row>
    <row r="7" spans="1:18" ht="15" customHeight="1" x14ac:dyDescent="0.25">
      <c r="A7" s="91"/>
      <c r="B7" s="103"/>
      <c r="C7" s="104" t="s">
        <v>60</v>
      </c>
      <c r="D7" s="105"/>
      <c r="E7" s="105"/>
      <c r="F7" s="105"/>
      <c r="G7" s="105"/>
      <c r="H7" s="105"/>
      <c r="I7" s="105"/>
      <c r="J7" s="105"/>
      <c r="K7" s="105"/>
      <c r="L7" s="105"/>
      <c r="M7" s="105"/>
      <c r="N7" s="105"/>
      <c r="O7" s="105"/>
      <c r="P7" s="89"/>
    </row>
    <row r="8" spans="1:18" ht="15" customHeight="1" x14ac:dyDescent="0.25">
      <c r="A8" s="91"/>
      <c r="B8" s="103"/>
      <c r="C8" s="104" t="s">
        <v>61</v>
      </c>
      <c r="D8" s="105"/>
      <c r="E8" s="105"/>
      <c r="F8" s="105"/>
      <c r="G8" s="105"/>
      <c r="H8" s="105"/>
      <c r="I8" s="105"/>
      <c r="J8" s="105"/>
      <c r="K8" s="105"/>
      <c r="L8" s="105"/>
      <c r="M8" s="105"/>
      <c r="N8" s="105"/>
      <c r="O8" s="105"/>
      <c r="P8" s="89"/>
    </row>
    <row r="9" spans="1:18" ht="15" customHeight="1" x14ac:dyDescent="0.25">
      <c r="A9" s="91"/>
      <c r="B9" s="103"/>
      <c r="C9" s="104" t="s">
        <v>44</v>
      </c>
      <c r="D9" s="105"/>
      <c r="E9" s="105"/>
      <c r="F9" s="105"/>
      <c r="G9" s="105"/>
      <c r="H9" s="105"/>
      <c r="I9" s="105"/>
      <c r="J9" s="105"/>
      <c r="K9" s="105"/>
      <c r="L9" s="105"/>
      <c r="M9" s="105"/>
      <c r="N9" s="105"/>
      <c r="O9" s="105"/>
      <c r="P9" s="89"/>
    </row>
    <row r="10" spans="1:18" ht="15" customHeight="1" x14ac:dyDescent="0.25">
      <c r="A10" s="91"/>
      <c r="B10" s="103"/>
      <c r="C10" s="104" t="s">
        <v>42</v>
      </c>
      <c r="D10" s="105"/>
      <c r="E10" s="105"/>
      <c r="F10" s="105"/>
      <c r="G10" s="105"/>
      <c r="H10" s="105"/>
      <c r="I10" s="105"/>
      <c r="J10" s="105"/>
      <c r="K10" s="105"/>
      <c r="L10" s="105"/>
      <c r="M10" s="105"/>
      <c r="N10" s="105"/>
      <c r="O10" s="105"/>
      <c r="P10" s="89"/>
    </row>
    <row r="11" spans="1:18" ht="15" customHeight="1" x14ac:dyDescent="0.25">
      <c r="A11" s="91"/>
      <c r="B11" s="103"/>
      <c r="C11" s="104" t="s">
        <v>43</v>
      </c>
      <c r="D11" s="105"/>
      <c r="E11" s="105"/>
      <c r="F11" s="105"/>
      <c r="G11" s="105"/>
      <c r="H11" s="105"/>
      <c r="I11" s="105"/>
      <c r="J11" s="105"/>
      <c r="K11" s="105"/>
      <c r="L11" s="105"/>
      <c r="M11" s="105"/>
      <c r="N11" s="105"/>
      <c r="O11" s="105"/>
      <c r="P11" s="89"/>
    </row>
    <row r="12" spans="1:18" ht="15" customHeight="1" x14ac:dyDescent="0.25">
      <c r="A12" s="91"/>
      <c r="B12" s="103"/>
      <c r="C12" s="104" t="s">
        <v>48</v>
      </c>
      <c r="D12" s="105"/>
      <c r="E12" s="105"/>
      <c r="F12" s="105"/>
      <c r="G12" s="105"/>
      <c r="H12" s="105"/>
      <c r="I12" s="105"/>
      <c r="J12" s="105"/>
      <c r="K12" s="105"/>
      <c r="L12" s="105"/>
      <c r="M12" s="105"/>
      <c r="N12" s="105"/>
      <c r="O12" s="105"/>
      <c r="P12" s="89"/>
    </row>
    <row r="13" spans="1:18" ht="15" customHeight="1" x14ac:dyDescent="0.25">
      <c r="A13" s="91"/>
      <c r="B13" s="103"/>
      <c r="C13" s="104"/>
      <c r="D13" s="105"/>
      <c r="E13" s="105"/>
      <c r="F13" s="105"/>
      <c r="G13" s="105"/>
      <c r="H13" s="105"/>
      <c r="I13" s="105"/>
      <c r="J13" s="105"/>
      <c r="K13" s="105"/>
      <c r="L13" s="105"/>
      <c r="M13" s="105"/>
      <c r="N13" s="105"/>
      <c r="O13" s="105"/>
      <c r="P13" s="89"/>
    </row>
    <row r="14" spans="1:18" ht="15" customHeight="1" x14ac:dyDescent="0.25">
      <c r="A14" s="91"/>
      <c r="B14" s="103"/>
      <c r="C14" s="167" t="s">
        <v>33</v>
      </c>
      <c r="D14" s="168"/>
      <c r="E14" s="169"/>
      <c r="F14" s="169"/>
      <c r="G14" s="169"/>
      <c r="H14" s="169"/>
      <c r="I14" s="169"/>
      <c r="J14" s="169"/>
      <c r="K14" s="169"/>
      <c r="L14" s="169"/>
      <c r="M14" s="169"/>
      <c r="N14" s="169"/>
      <c r="O14" s="105"/>
      <c r="P14" s="105"/>
      <c r="Q14" s="89"/>
    </row>
    <row r="15" spans="1:18" ht="21.75" customHeight="1" x14ac:dyDescent="0.25">
      <c r="A15" s="91"/>
      <c r="B15" s="89"/>
      <c r="C15" s="186" t="s">
        <v>63</v>
      </c>
      <c r="D15" s="186"/>
      <c r="E15" s="186"/>
      <c r="F15" s="186"/>
      <c r="G15" s="186"/>
      <c r="H15" s="186"/>
      <c r="I15" s="186"/>
      <c r="J15" s="186"/>
      <c r="K15" s="186"/>
      <c r="L15" s="186"/>
      <c r="M15" s="186"/>
      <c r="N15" s="186"/>
      <c r="O15" s="186"/>
      <c r="P15" s="186"/>
      <c r="Q15" s="186"/>
      <c r="R15" s="186"/>
    </row>
    <row r="16" spans="1:18" ht="15.75" thickBot="1" x14ac:dyDescent="0.3">
      <c r="A16" s="91"/>
      <c r="B16" s="89"/>
      <c r="C16" s="180"/>
      <c r="D16" s="180"/>
      <c r="E16" s="180"/>
      <c r="F16" s="180"/>
      <c r="G16" s="180"/>
      <c r="H16" s="180"/>
      <c r="I16" s="180"/>
      <c r="J16" s="180"/>
      <c r="K16" s="180"/>
      <c r="L16" s="180"/>
      <c r="M16" s="180"/>
      <c r="N16" s="180"/>
      <c r="O16" s="180"/>
      <c r="P16" s="180"/>
      <c r="Q16" s="180"/>
      <c r="R16" s="180"/>
    </row>
    <row r="17" spans="1:18" x14ac:dyDescent="0.25">
      <c r="A17" s="91"/>
      <c r="B17" s="106"/>
      <c r="C17" s="107" t="s">
        <v>5</v>
      </c>
      <c r="D17" s="108"/>
      <c r="E17" s="109"/>
      <c r="F17" s="200" t="s">
        <v>6</v>
      </c>
      <c r="G17" s="89"/>
      <c r="H17" s="111"/>
      <c r="I17" s="111"/>
      <c r="J17" s="111"/>
      <c r="K17" s="111"/>
      <c r="L17" s="111"/>
      <c r="M17" s="111"/>
      <c r="N17" s="111"/>
      <c r="O17" s="111"/>
      <c r="P17" s="111"/>
    </row>
    <row r="18" spans="1:18" x14ac:dyDescent="0.25">
      <c r="A18" s="91"/>
      <c r="B18" s="112"/>
      <c r="C18" s="113" t="s">
        <v>7</v>
      </c>
      <c r="D18" s="105"/>
      <c r="E18" s="114"/>
      <c r="F18" s="115" t="s">
        <v>26</v>
      </c>
      <c r="G18" s="89"/>
      <c r="H18" s="85"/>
      <c r="I18" s="111"/>
      <c r="J18" s="85"/>
      <c r="K18" s="85"/>
      <c r="L18" s="111"/>
      <c r="M18" s="111"/>
      <c r="N18" s="111"/>
      <c r="O18" s="111"/>
      <c r="P18" s="111"/>
      <c r="R18" s="174"/>
    </row>
    <row r="19" spans="1:18" ht="15.75" thickBot="1" x14ac:dyDescent="0.3">
      <c r="A19" s="91"/>
      <c r="B19" s="116"/>
      <c r="C19" s="117" t="s">
        <v>58</v>
      </c>
      <c r="D19" s="118"/>
      <c r="E19" s="119"/>
      <c r="F19" s="120">
        <v>0.73160000000000003</v>
      </c>
      <c r="G19" s="89"/>
      <c r="H19" s="111"/>
      <c r="I19" s="111"/>
      <c r="J19" s="85"/>
      <c r="K19" s="85"/>
      <c r="L19" s="111"/>
      <c r="M19" s="111"/>
      <c r="N19" s="111"/>
      <c r="O19" s="111"/>
      <c r="P19" s="111"/>
      <c r="R19" s="174"/>
    </row>
    <row r="20" spans="1:18" ht="15.75" thickBot="1" x14ac:dyDescent="0.3">
      <c r="A20" s="91"/>
      <c r="B20" s="154"/>
      <c r="C20" s="183" t="s">
        <v>10</v>
      </c>
      <c r="D20" s="184"/>
      <c r="E20" s="185"/>
      <c r="F20" s="199">
        <f>VLOOKUP(F18,dropdown!A1:B16,2,FALSE)</f>
        <v>54808.4</v>
      </c>
      <c r="G20" s="89"/>
      <c r="H20" s="111"/>
      <c r="I20" s="111"/>
      <c r="J20" s="111"/>
      <c r="K20" s="111"/>
      <c r="L20" s="111"/>
      <c r="M20" s="111"/>
      <c r="N20" s="111"/>
      <c r="O20" s="111"/>
      <c r="P20" s="111"/>
      <c r="R20" s="174"/>
    </row>
    <row r="21" spans="1:18" ht="15.75" thickBot="1" x14ac:dyDescent="0.3">
      <c r="A21" s="131"/>
      <c r="B21" s="111"/>
      <c r="C21" s="111"/>
      <c r="D21" s="111"/>
      <c r="E21" s="111"/>
      <c r="F21" s="111"/>
      <c r="G21" s="111"/>
      <c r="H21" s="111"/>
      <c r="I21" s="111"/>
      <c r="J21" s="111"/>
      <c r="K21" s="111"/>
      <c r="L21" s="111"/>
      <c r="M21" s="111"/>
      <c r="N21" s="111"/>
      <c r="O21" s="111"/>
      <c r="P21" s="111"/>
    </row>
    <row r="22" spans="1:18" ht="15.75" thickBot="1" x14ac:dyDescent="0.3">
      <c r="A22" s="131"/>
      <c r="B22" s="132"/>
      <c r="C22" s="193" t="s">
        <v>12</v>
      </c>
      <c r="D22" s="193"/>
      <c r="E22" s="193"/>
      <c r="F22" s="193"/>
      <c r="G22" s="193"/>
      <c r="H22" s="193"/>
      <c r="I22" s="193"/>
      <c r="J22" s="193"/>
      <c r="K22" s="193"/>
      <c r="L22" s="193"/>
      <c r="M22" s="193"/>
      <c r="N22" s="193"/>
      <c r="O22" s="133"/>
      <c r="P22" s="111"/>
    </row>
    <row r="23" spans="1:18" x14ac:dyDescent="0.25">
      <c r="A23" s="131"/>
      <c r="B23" s="134"/>
      <c r="C23" s="135"/>
      <c r="D23" s="135"/>
      <c r="E23" s="136">
        <v>1</v>
      </c>
      <c r="F23" s="136">
        <v>2</v>
      </c>
      <c r="G23" s="136">
        <v>3</v>
      </c>
      <c r="H23" s="136">
        <v>4</v>
      </c>
      <c r="I23" s="136">
        <v>5</v>
      </c>
      <c r="J23" s="136">
        <v>6</v>
      </c>
      <c r="K23" s="136">
        <v>7</v>
      </c>
      <c r="L23" s="136">
        <v>8</v>
      </c>
      <c r="M23" s="136">
        <v>9</v>
      </c>
      <c r="N23" s="136">
        <v>10</v>
      </c>
      <c r="O23" s="137"/>
      <c r="P23" s="111"/>
    </row>
    <row r="24" spans="1:18" ht="15.75" customHeight="1" thickBot="1" x14ac:dyDescent="0.3">
      <c r="A24" s="131"/>
      <c r="B24" s="138"/>
      <c r="C24" s="194" t="s">
        <v>38</v>
      </c>
      <c r="D24" s="139" t="s">
        <v>13</v>
      </c>
      <c r="E24" s="201">
        <v>0</v>
      </c>
      <c r="F24" s="201">
        <v>0</v>
      </c>
      <c r="G24" s="201">
        <v>0</v>
      </c>
      <c r="H24" s="201">
        <v>0</v>
      </c>
      <c r="I24" s="201">
        <v>0</v>
      </c>
      <c r="J24" s="201">
        <v>0</v>
      </c>
      <c r="K24" s="201">
        <v>0</v>
      </c>
      <c r="L24" s="201">
        <v>0</v>
      </c>
      <c r="M24" s="201">
        <v>0</v>
      </c>
      <c r="N24" s="201">
        <v>0</v>
      </c>
      <c r="O24" s="141"/>
      <c r="P24" s="111"/>
    </row>
    <row r="25" spans="1:18" ht="15.75" thickBot="1" x14ac:dyDescent="0.3">
      <c r="A25" s="131"/>
      <c r="B25" s="138"/>
      <c r="C25" s="195"/>
      <c r="D25" s="142" t="s">
        <v>14</v>
      </c>
      <c r="E25" s="143">
        <v>100</v>
      </c>
      <c r="F25" s="143"/>
      <c r="G25" s="143">
        <v>0</v>
      </c>
      <c r="H25" s="143">
        <v>0</v>
      </c>
      <c r="I25" s="143">
        <v>0</v>
      </c>
      <c r="J25" s="143">
        <v>0</v>
      </c>
      <c r="K25" s="143">
        <v>0</v>
      </c>
      <c r="L25" s="143">
        <v>0</v>
      </c>
      <c r="M25" s="143">
        <v>0</v>
      </c>
      <c r="N25" s="143">
        <v>0</v>
      </c>
      <c r="O25" s="141"/>
      <c r="P25" s="111"/>
    </row>
    <row r="26" spans="1:18" ht="15.75" thickBot="1" x14ac:dyDescent="0.3">
      <c r="A26" s="131"/>
      <c r="B26" s="138"/>
      <c r="C26" s="195"/>
      <c r="D26" s="144" t="s">
        <v>15</v>
      </c>
      <c r="E26" s="202" t="s">
        <v>16</v>
      </c>
      <c r="F26" s="202" t="s">
        <v>16</v>
      </c>
      <c r="G26" s="202" t="s">
        <v>16</v>
      </c>
      <c r="H26" s="202" t="s">
        <v>16</v>
      </c>
      <c r="I26" s="202" t="s">
        <v>16</v>
      </c>
      <c r="J26" s="202" t="s">
        <v>16</v>
      </c>
      <c r="K26" s="202" t="s">
        <v>16</v>
      </c>
      <c r="L26" s="202" t="s">
        <v>16</v>
      </c>
      <c r="M26" s="202" t="s">
        <v>16</v>
      </c>
      <c r="N26" s="202" t="s">
        <v>16</v>
      </c>
      <c r="O26" s="141"/>
      <c r="P26" s="111"/>
    </row>
    <row r="27" spans="1:18" ht="15.75" thickBot="1" x14ac:dyDescent="0.3">
      <c r="A27" s="131"/>
      <c r="B27" s="138"/>
      <c r="C27" s="146"/>
      <c r="D27" s="147"/>
      <c r="E27" s="148"/>
      <c r="F27" s="148"/>
      <c r="G27" s="148"/>
      <c r="H27" s="147"/>
      <c r="I27" s="147"/>
      <c r="J27" s="147"/>
      <c r="K27" s="147"/>
      <c r="L27" s="147"/>
      <c r="M27" s="147"/>
      <c r="N27" s="149"/>
      <c r="O27" s="141"/>
      <c r="P27" s="111"/>
    </row>
    <row r="28" spans="1:18" ht="15.75" customHeight="1" thickBot="1" x14ac:dyDescent="0.3">
      <c r="A28" s="131"/>
      <c r="B28" s="138"/>
      <c r="C28" s="197" t="s">
        <v>39</v>
      </c>
      <c r="D28" s="150" t="s">
        <v>13</v>
      </c>
      <c r="E28" s="201">
        <v>0</v>
      </c>
      <c r="F28" s="201">
        <v>0</v>
      </c>
      <c r="G28" s="201">
        <v>0</v>
      </c>
      <c r="H28" s="201">
        <v>0</v>
      </c>
      <c r="I28" s="201">
        <v>0</v>
      </c>
      <c r="J28" s="201">
        <v>0</v>
      </c>
      <c r="K28" s="201">
        <v>0</v>
      </c>
      <c r="L28" s="201">
        <v>0</v>
      </c>
      <c r="M28" s="201">
        <v>0</v>
      </c>
      <c r="N28" s="201">
        <v>0</v>
      </c>
      <c r="O28" s="141"/>
      <c r="P28" s="111"/>
    </row>
    <row r="29" spans="1:18" ht="14.25" customHeight="1" thickBot="1" x14ac:dyDescent="0.3">
      <c r="A29" s="131"/>
      <c r="B29" s="138"/>
      <c r="C29" s="198"/>
      <c r="D29" s="151" t="s">
        <v>14</v>
      </c>
      <c r="E29" s="143">
        <v>0</v>
      </c>
      <c r="F29" s="143">
        <v>0</v>
      </c>
      <c r="G29" s="143">
        <v>0</v>
      </c>
      <c r="H29" s="143">
        <v>0</v>
      </c>
      <c r="I29" s="143">
        <v>0</v>
      </c>
      <c r="J29" s="143">
        <v>0</v>
      </c>
      <c r="K29" s="143">
        <v>0</v>
      </c>
      <c r="L29" s="143">
        <v>0</v>
      </c>
      <c r="M29" s="143">
        <v>0</v>
      </c>
      <c r="N29" s="143">
        <v>0</v>
      </c>
      <c r="O29" s="141"/>
      <c r="P29" s="111"/>
    </row>
    <row r="30" spans="1:18" ht="15.75" thickBot="1" x14ac:dyDescent="0.3">
      <c r="A30" s="131"/>
      <c r="B30" s="138"/>
      <c r="C30" s="178" t="s">
        <v>40</v>
      </c>
      <c r="D30" s="86" t="s">
        <v>15</v>
      </c>
      <c r="E30" s="202" t="s">
        <v>16</v>
      </c>
      <c r="F30" s="202" t="s">
        <v>16</v>
      </c>
      <c r="G30" s="202" t="s">
        <v>16</v>
      </c>
      <c r="H30" s="202" t="s">
        <v>16</v>
      </c>
      <c r="I30" s="202" t="s">
        <v>16</v>
      </c>
      <c r="J30" s="202" t="s">
        <v>16</v>
      </c>
      <c r="K30" s="202" t="s">
        <v>16</v>
      </c>
      <c r="L30" s="202" t="s">
        <v>16</v>
      </c>
      <c r="M30" s="202" t="s">
        <v>16</v>
      </c>
      <c r="N30" s="203" t="s">
        <v>16</v>
      </c>
      <c r="O30" s="141"/>
      <c r="P30" s="111"/>
    </row>
    <row r="31" spans="1:18" ht="15.75" thickBot="1" x14ac:dyDescent="0.3">
      <c r="A31" s="131"/>
      <c r="B31" s="138"/>
      <c r="C31" s="153"/>
      <c r="D31" s="153"/>
      <c r="E31" s="153"/>
      <c r="F31" s="153"/>
      <c r="G31" s="153"/>
      <c r="H31" s="153"/>
      <c r="I31" s="153"/>
      <c r="J31" s="153"/>
      <c r="K31" s="153"/>
      <c r="L31" s="153"/>
      <c r="M31" s="153"/>
      <c r="N31" s="153"/>
      <c r="O31" s="141"/>
      <c r="P31" s="89"/>
    </row>
    <row r="32" spans="1:18" ht="15.75" thickBot="1" x14ac:dyDescent="0.3">
      <c r="A32" s="91"/>
      <c r="B32" s="154"/>
      <c r="C32" s="196" t="s">
        <v>17</v>
      </c>
      <c r="D32" s="196"/>
      <c r="E32" s="210">
        <f>ROUND(E25*$F$19,1)*$F$20+ROUND(E29*$F$19,1)*IF($C$30="Summer",$F$20*184/365,$F$20*181/365)</f>
        <v>4011974.8800000004</v>
      </c>
      <c r="F32" s="210">
        <f t="shared" ref="F32:N32" si="0">ROUND(F25*$F$19,1)*$F$20+ROUND(F29*$F$19,1)*IF($C$30="Summer",$F$20*184/365,$F$20*181/365)</f>
        <v>0</v>
      </c>
      <c r="G32" s="210">
        <f t="shared" si="0"/>
        <v>0</v>
      </c>
      <c r="H32" s="210">
        <f t="shared" si="0"/>
        <v>0</v>
      </c>
      <c r="I32" s="210">
        <f t="shared" si="0"/>
        <v>0</v>
      </c>
      <c r="J32" s="210">
        <f t="shared" si="0"/>
        <v>0</v>
      </c>
      <c r="K32" s="210">
        <f t="shared" si="0"/>
        <v>0</v>
      </c>
      <c r="L32" s="210">
        <f t="shared" si="0"/>
        <v>0</v>
      </c>
      <c r="M32" s="210">
        <f t="shared" si="0"/>
        <v>0</v>
      </c>
      <c r="N32" s="210">
        <f t="shared" si="0"/>
        <v>0</v>
      </c>
      <c r="O32" s="156"/>
      <c r="P32" s="89"/>
    </row>
    <row r="33" spans="1:16" ht="15.75" thickBot="1" x14ac:dyDescent="0.3">
      <c r="A33" s="91"/>
      <c r="B33" s="89"/>
      <c r="C33" s="89"/>
      <c r="D33" s="89"/>
      <c r="E33" s="89"/>
      <c r="F33" s="89"/>
      <c r="G33" s="89"/>
      <c r="H33" s="89"/>
      <c r="I33" s="89"/>
      <c r="J33" s="89"/>
      <c r="K33" s="89"/>
      <c r="L33" s="89"/>
      <c r="M33" s="89"/>
      <c r="N33" s="89"/>
      <c r="O33" s="89"/>
      <c r="P33" s="89"/>
    </row>
    <row r="34" spans="1:16" x14ac:dyDescent="0.25">
      <c r="A34" s="91"/>
      <c r="B34" s="121"/>
      <c r="C34" s="157" t="s">
        <v>18</v>
      </c>
      <c r="D34" s="158"/>
      <c r="E34" s="158"/>
      <c r="F34" s="158"/>
      <c r="G34" s="204">
        <f>SUM(E25:N25)+SUM(E29:N29)</f>
        <v>100</v>
      </c>
      <c r="H34" s="89"/>
      <c r="I34" s="89"/>
      <c r="J34" s="89"/>
      <c r="K34" s="89"/>
      <c r="L34" s="89"/>
      <c r="M34" s="89"/>
      <c r="N34" s="89"/>
      <c r="O34" s="89"/>
      <c r="P34" s="89"/>
    </row>
    <row r="35" spans="1:16" x14ac:dyDescent="0.25">
      <c r="A35" s="91"/>
      <c r="B35" s="112"/>
      <c r="C35" s="113" t="s">
        <v>19</v>
      </c>
      <c r="D35" s="105"/>
      <c r="E35" s="105"/>
      <c r="F35" s="105"/>
      <c r="G35" s="205">
        <f>ROUND(G34*F19,1)</f>
        <v>73.2</v>
      </c>
      <c r="H35" s="89"/>
      <c r="I35" s="89"/>
      <c r="J35" s="89"/>
      <c r="K35" s="89"/>
      <c r="L35" s="89"/>
      <c r="M35" s="89"/>
      <c r="N35" s="89"/>
      <c r="O35" s="89"/>
      <c r="P35" s="89"/>
    </row>
    <row r="36" spans="1:16" x14ac:dyDescent="0.25">
      <c r="A36" s="91"/>
      <c r="B36" s="112"/>
      <c r="C36" s="113" t="s">
        <v>20</v>
      </c>
      <c r="D36" s="105"/>
      <c r="E36" s="105"/>
      <c r="F36" s="105"/>
      <c r="G36" s="206">
        <f>SUM(E32:N32)</f>
        <v>4011974.8800000004</v>
      </c>
      <c r="H36" s="89"/>
      <c r="I36" s="89"/>
      <c r="J36" s="89"/>
      <c r="K36" s="89" t="s">
        <v>49</v>
      </c>
      <c r="L36" s="89"/>
      <c r="M36" s="89"/>
      <c r="N36" s="89"/>
      <c r="O36" s="89"/>
      <c r="P36" s="89"/>
    </row>
    <row r="37" spans="1:16" ht="22.5" customHeight="1" thickBot="1" x14ac:dyDescent="0.3">
      <c r="A37" s="91"/>
      <c r="B37" s="116"/>
      <c r="C37" s="163" t="s">
        <v>21</v>
      </c>
      <c r="D37" s="164"/>
      <c r="E37" s="164"/>
      <c r="F37" s="164"/>
      <c r="G37" s="165">
        <v>0.7</v>
      </c>
      <c r="H37" s="162"/>
      <c r="I37" s="89"/>
      <c r="J37" s="89"/>
      <c r="K37" s="89"/>
      <c r="L37" s="89"/>
      <c r="M37" s="89"/>
      <c r="N37" s="89"/>
      <c r="O37" s="89"/>
      <c r="P37" s="89"/>
    </row>
    <row r="38" spans="1:16" ht="26.25" customHeight="1" thickBot="1" x14ac:dyDescent="0.3">
      <c r="A38" s="91"/>
      <c r="B38" s="154"/>
      <c r="C38" s="188" t="s">
        <v>34</v>
      </c>
      <c r="D38" s="188"/>
      <c r="E38" s="188"/>
      <c r="F38" s="189"/>
      <c r="G38" s="207">
        <f>ROUNDUP(G36*(1-G37),-2)</f>
        <v>1203600</v>
      </c>
      <c r="H38" s="89"/>
      <c r="I38" s="89"/>
      <c r="J38" s="89"/>
      <c r="K38" s="89"/>
      <c r="L38" s="89"/>
      <c r="M38" s="89"/>
      <c r="N38" s="89"/>
      <c r="O38" s="89"/>
    </row>
    <row r="39" spans="1:16" ht="27.75" customHeight="1" thickBot="1" x14ac:dyDescent="0.3">
      <c r="B39" s="171"/>
      <c r="C39" s="190" t="s">
        <v>36</v>
      </c>
      <c r="D39" s="190"/>
      <c r="E39" s="190"/>
      <c r="F39" s="191"/>
      <c r="G39" s="207">
        <f>ROUNDUP(G38/0.9,-2)</f>
        <v>1337400</v>
      </c>
    </row>
    <row r="40" spans="1:16" ht="38.25" customHeight="1" x14ac:dyDescent="0.25">
      <c r="C40" s="187" t="s">
        <v>35</v>
      </c>
      <c r="D40" s="187"/>
      <c r="E40" s="187"/>
      <c r="F40" s="187"/>
      <c r="G40" s="187"/>
    </row>
    <row r="41" spans="1:16" ht="12" customHeight="1" x14ac:dyDescent="0.25">
      <c r="C41" s="172"/>
      <c r="D41" s="173"/>
      <c r="E41" s="173"/>
      <c r="F41" s="173"/>
      <c r="G41" s="173"/>
    </row>
    <row r="44" spans="1:16" x14ac:dyDescent="0.25">
      <c r="I44" s="170"/>
    </row>
    <row r="45" spans="1:16" ht="15.75" customHeight="1" x14ac:dyDescent="0.25"/>
    <row r="51" spans="3:18" x14ac:dyDescent="0.25">
      <c r="C51" s="167"/>
      <c r="D51" s="168"/>
      <c r="E51" s="169"/>
      <c r="F51" s="169"/>
      <c r="G51" s="169"/>
      <c r="H51" s="169"/>
      <c r="I51" s="169"/>
      <c r="J51" s="169"/>
      <c r="K51" s="169"/>
      <c r="L51" s="169"/>
      <c r="M51" s="169"/>
      <c r="N51" s="169"/>
      <c r="O51" s="105"/>
      <c r="P51" s="105"/>
      <c r="Q51" s="89"/>
    </row>
    <row r="52" spans="3:18" x14ac:dyDescent="0.25">
      <c r="C52" s="186"/>
      <c r="D52" s="186"/>
      <c r="E52" s="186"/>
      <c r="F52" s="186"/>
      <c r="G52" s="186"/>
      <c r="H52" s="186"/>
      <c r="I52" s="186"/>
      <c r="J52" s="186"/>
      <c r="K52" s="186"/>
      <c r="L52" s="186"/>
      <c r="M52" s="186"/>
      <c r="N52" s="186"/>
      <c r="O52" s="186"/>
      <c r="P52" s="186"/>
      <c r="Q52" s="186"/>
      <c r="R52" s="186"/>
    </row>
  </sheetData>
  <sheetProtection algorithmName="SHA-512" hashValue="1e4D5ctZNpdCN/o2vOHJ+e0dFy9S87RHIvpmzxiEgCxwy9gzRuuF1tHkcayjsoZ/8Riztc1bu4ULQ+Ls8KT7RQ==" saltValue="wB4x5WfPz5bWzlpSQvN2/w==" spinCount="100000" sheet="1" objects="1" scenarios="1"/>
  <mergeCells count="10">
    <mergeCell ref="C39:F39"/>
    <mergeCell ref="C40:G40"/>
    <mergeCell ref="C52:R52"/>
    <mergeCell ref="C15:R15"/>
    <mergeCell ref="B3:Q3"/>
    <mergeCell ref="C22:N22"/>
    <mergeCell ref="C24:C26"/>
    <mergeCell ref="C28:C29"/>
    <mergeCell ref="C32:D32"/>
    <mergeCell ref="C38:F38"/>
  </mergeCells>
  <conditionalFormatting sqref="G37">
    <cfRule type="expression" dxfId="5" priority="2">
      <formula>UPPER($F$17)="GEN"</formula>
    </cfRule>
  </conditionalFormatting>
  <conditionalFormatting sqref="F19">
    <cfRule type="expression" dxfId="4"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dropdown!$E$1:$E$2</xm:f>
          </x14:formula1>
          <xm:sqref>C30</xm:sqref>
        </x14:dataValidation>
        <x14:dataValidation type="list" allowBlank="1" showInputMessage="1" showErrorMessage="1">
          <x14:formula1>
            <xm:f>dropdown!$A$1:$A$16</xm:f>
          </x14:formula1>
          <xm:sqref>F18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workbookViewId="0"/>
  </sheetViews>
  <sheetFormatPr defaultColWidth="9.140625" defaultRowHeight="15" x14ac:dyDescent="0.25"/>
  <cols>
    <col min="1" max="1" width="2.28515625" style="90" customWidth="1"/>
    <col min="2" max="2" width="1.5703125" style="90" customWidth="1"/>
    <col min="3" max="3" width="20.140625" style="90" customWidth="1"/>
    <col min="4" max="4" width="11.140625" style="90" customWidth="1"/>
    <col min="5" max="5" width="14.85546875" style="90" customWidth="1"/>
    <col min="6" max="6" width="16.85546875" style="90" customWidth="1"/>
    <col min="7" max="14" width="14.85546875" style="90" customWidth="1"/>
    <col min="15" max="15" width="0.85546875" style="90" customWidth="1"/>
    <col min="16" max="16" width="8.85546875" style="90" customWidth="1"/>
    <col min="17" max="17" width="9.140625" style="90"/>
    <col min="18" max="18" width="9.7109375" style="90" bestFit="1" customWidth="1"/>
    <col min="19" max="20" width="9.140625" style="90" customWidth="1"/>
    <col min="21" max="16384" width="9.140625" style="90"/>
  </cols>
  <sheetData>
    <row r="1" spans="1:18" ht="6" customHeight="1" thickBot="1" x14ac:dyDescent="0.3">
      <c r="A1" s="89"/>
      <c r="B1" s="89"/>
      <c r="C1" s="89"/>
      <c r="D1" s="89"/>
      <c r="E1" s="89"/>
      <c r="F1" s="89"/>
      <c r="G1" s="89"/>
      <c r="H1" s="89"/>
      <c r="I1" s="89"/>
      <c r="J1" s="89"/>
      <c r="K1" s="89"/>
      <c r="L1" s="89"/>
      <c r="M1" s="89"/>
      <c r="N1" s="89"/>
      <c r="O1" s="89"/>
      <c r="P1" s="89"/>
    </row>
    <row r="2" spans="1:18" ht="28.5" customHeight="1" thickBot="1" x14ac:dyDescent="0.3">
      <c r="A2" s="91"/>
      <c r="B2" s="92"/>
      <c r="C2" s="93" t="s">
        <v>50</v>
      </c>
      <c r="D2" s="94"/>
      <c r="E2" s="94"/>
      <c r="F2" s="94"/>
      <c r="G2" s="94"/>
      <c r="H2" s="94"/>
      <c r="I2" s="94"/>
      <c r="J2" s="94"/>
      <c r="K2" s="94"/>
      <c r="L2" s="94"/>
      <c r="M2" s="94"/>
      <c r="N2" s="94"/>
      <c r="O2" s="94"/>
      <c r="P2" s="94"/>
      <c r="Q2" s="95"/>
    </row>
    <row r="3" spans="1:18" ht="52.5" customHeight="1" x14ac:dyDescent="0.25">
      <c r="A3" s="91"/>
      <c r="B3" s="192" t="s">
        <v>0</v>
      </c>
      <c r="C3" s="192"/>
      <c r="D3" s="192"/>
      <c r="E3" s="192"/>
      <c r="F3" s="192"/>
      <c r="G3" s="192"/>
      <c r="H3" s="192"/>
      <c r="I3" s="192"/>
      <c r="J3" s="192"/>
      <c r="K3" s="192"/>
      <c r="L3" s="192"/>
      <c r="M3" s="192"/>
      <c r="N3" s="192"/>
      <c r="O3" s="192"/>
      <c r="P3" s="192"/>
      <c r="Q3" s="192"/>
    </row>
    <row r="4" spans="1:18" ht="18.75" x14ac:dyDescent="0.25">
      <c r="A4" s="91"/>
      <c r="B4" s="98" t="s">
        <v>1</v>
      </c>
      <c r="C4" s="99"/>
    </row>
    <row r="5" spans="1:18" ht="15" customHeight="1" x14ac:dyDescent="0.25">
      <c r="A5" s="91"/>
      <c r="B5" s="103"/>
      <c r="C5" s="104" t="s">
        <v>2</v>
      </c>
      <c r="D5" s="105"/>
      <c r="E5" s="105"/>
      <c r="F5" s="105"/>
      <c r="G5" s="105"/>
      <c r="H5" s="105"/>
      <c r="I5" s="105"/>
      <c r="J5" s="105"/>
      <c r="K5" s="105"/>
      <c r="L5" s="105"/>
      <c r="M5" s="105"/>
      <c r="N5" s="105"/>
      <c r="O5" s="105"/>
      <c r="P5" s="89"/>
    </row>
    <row r="6" spans="1:18" ht="15" customHeight="1" x14ac:dyDescent="0.25">
      <c r="A6" s="91"/>
      <c r="B6" s="103"/>
      <c r="C6" s="104" t="s">
        <v>59</v>
      </c>
      <c r="D6" s="105"/>
      <c r="E6" s="105"/>
      <c r="F6" s="105"/>
      <c r="G6" s="105"/>
      <c r="H6" s="105"/>
      <c r="I6" s="105"/>
      <c r="J6" s="105"/>
      <c r="K6" s="105"/>
      <c r="L6" s="105"/>
      <c r="M6" s="105"/>
      <c r="N6" s="105"/>
      <c r="O6" s="105"/>
      <c r="P6" s="89"/>
    </row>
    <row r="7" spans="1:18" ht="15" customHeight="1" x14ac:dyDescent="0.25">
      <c r="A7" s="91"/>
      <c r="B7" s="103"/>
      <c r="C7" s="104" t="s">
        <v>60</v>
      </c>
      <c r="D7" s="105"/>
      <c r="E7" s="105"/>
      <c r="F7" s="105"/>
      <c r="G7" s="105"/>
      <c r="H7" s="105"/>
      <c r="I7" s="105"/>
      <c r="J7" s="105"/>
      <c r="K7" s="105"/>
      <c r="L7" s="105"/>
      <c r="M7" s="105"/>
      <c r="N7" s="105"/>
      <c r="O7" s="105"/>
      <c r="P7" s="89"/>
    </row>
    <row r="8" spans="1:18" ht="15" customHeight="1" x14ac:dyDescent="0.25">
      <c r="A8" s="91"/>
      <c r="B8" s="103"/>
      <c r="C8" s="104" t="s">
        <v>61</v>
      </c>
      <c r="D8" s="105"/>
      <c r="E8" s="105"/>
      <c r="F8" s="105"/>
      <c r="G8" s="105"/>
      <c r="H8" s="105"/>
      <c r="I8" s="105"/>
      <c r="J8" s="105"/>
      <c r="K8" s="105"/>
      <c r="L8" s="105"/>
      <c r="M8" s="105"/>
      <c r="N8" s="105"/>
      <c r="O8" s="105"/>
      <c r="P8" s="89"/>
    </row>
    <row r="9" spans="1:18" ht="15" customHeight="1" x14ac:dyDescent="0.25">
      <c r="A9" s="91"/>
      <c r="B9" s="103"/>
      <c r="C9" s="104" t="s">
        <v>44</v>
      </c>
      <c r="D9" s="105"/>
      <c r="E9" s="105"/>
      <c r="F9" s="105"/>
      <c r="G9" s="105"/>
      <c r="H9" s="105"/>
      <c r="I9" s="105"/>
      <c r="J9" s="105"/>
      <c r="K9" s="105"/>
      <c r="L9" s="105"/>
      <c r="M9" s="105"/>
      <c r="N9" s="105"/>
      <c r="O9" s="105"/>
      <c r="P9" s="89"/>
    </row>
    <row r="10" spans="1:18" ht="15" customHeight="1" x14ac:dyDescent="0.25">
      <c r="A10" s="91"/>
      <c r="B10" s="103"/>
      <c r="C10" s="104" t="s">
        <v>42</v>
      </c>
      <c r="D10" s="105"/>
      <c r="E10" s="105"/>
      <c r="F10" s="105"/>
      <c r="G10" s="105"/>
      <c r="H10" s="105"/>
      <c r="I10" s="105"/>
      <c r="J10" s="105"/>
      <c r="K10" s="105"/>
      <c r="L10" s="105"/>
      <c r="M10" s="105"/>
      <c r="N10" s="105"/>
      <c r="O10" s="105"/>
      <c r="P10" s="89"/>
    </row>
    <row r="11" spans="1:18" ht="15" customHeight="1" x14ac:dyDescent="0.25">
      <c r="A11" s="91"/>
      <c r="B11" s="103"/>
      <c r="C11" s="104" t="s">
        <v>43</v>
      </c>
      <c r="D11" s="105"/>
      <c r="E11" s="105"/>
      <c r="F11" s="105"/>
      <c r="G11" s="105"/>
      <c r="H11" s="105"/>
      <c r="I11" s="105"/>
      <c r="J11" s="105"/>
      <c r="K11" s="105"/>
      <c r="L11" s="105"/>
      <c r="M11" s="105"/>
      <c r="N11" s="105"/>
      <c r="O11" s="105"/>
      <c r="P11" s="89"/>
    </row>
    <row r="12" spans="1:18" ht="15" customHeight="1" x14ac:dyDescent="0.25">
      <c r="A12" s="91"/>
      <c r="B12" s="103"/>
      <c r="C12" s="104" t="s">
        <v>48</v>
      </c>
      <c r="D12" s="105"/>
      <c r="E12" s="105"/>
      <c r="F12" s="105"/>
      <c r="G12" s="105"/>
      <c r="H12" s="105"/>
      <c r="I12" s="105"/>
      <c r="J12" s="105"/>
      <c r="K12" s="105"/>
      <c r="L12" s="105"/>
      <c r="M12" s="105"/>
      <c r="N12" s="105"/>
      <c r="O12" s="105"/>
      <c r="P12" s="89"/>
    </row>
    <row r="13" spans="1:18" ht="15" customHeight="1" x14ac:dyDescent="0.25">
      <c r="A13" s="91"/>
      <c r="B13" s="103"/>
      <c r="C13" s="104"/>
      <c r="D13" s="105"/>
      <c r="E13" s="105"/>
      <c r="F13" s="105"/>
      <c r="G13" s="105"/>
      <c r="H13" s="105"/>
      <c r="I13" s="105"/>
      <c r="J13" s="105"/>
      <c r="K13" s="105"/>
      <c r="L13" s="105"/>
      <c r="M13" s="105"/>
      <c r="N13" s="105"/>
      <c r="O13" s="105"/>
      <c r="P13" s="89"/>
    </row>
    <row r="14" spans="1:18" ht="15" customHeight="1" x14ac:dyDescent="0.25">
      <c r="A14" s="91"/>
      <c r="B14" s="103"/>
      <c r="C14" s="167" t="s">
        <v>33</v>
      </c>
      <c r="D14" s="168"/>
      <c r="E14" s="169"/>
      <c r="F14" s="169"/>
      <c r="G14" s="169"/>
      <c r="H14" s="169"/>
      <c r="I14" s="169"/>
      <c r="J14" s="169"/>
      <c r="K14" s="169"/>
      <c r="L14" s="169"/>
      <c r="M14" s="169"/>
      <c r="N14" s="169"/>
      <c r="O14" s="105"/>
      <c r="P14" s="105"/>
      <c r="Q14" s="89"/>
      <c r="R14" s="88"/>
    </row>
    <row r="15" spans="1:18" ht="28.5" customHeight="1" x14ac:dyDescent="0.25">
      <c r="A15" s="91"/>
      <c r="B15" s="89"/>
      <c r="C15" s="186" t="s">
        <v>45</v>
      </c>
      <c r="D15" s="186"/>
      <c r="E15" s="186"/>
      <c r="F15" s="186"/>
      <c r="G15" s="186"/>
      <c r="H15" s="186"/>
      <c r="I15" s="186"/>
      <c r="J15" s="186"/>
      <c r="K15" s="186"/>
      <c r="L15" s="186"/>
      <c r="M15" s="186"/>
      <c r="N15" s="186"/>
      <c r="O15" s="186"/>
      <c r="P15" s="186"/>
      <c r="Q15" s="186"/>
      <c r="R15" s="186"/>
    </row>
    <row r="16" spans="1:18" ht="15.75" customHeight="1" thickBot="1" x14ac:dyDescent="0.3">
      <c r="A16" s="91"/>
      <c r="B16" s="89"/>
      <c r="C16" s="180"/>
      <c r="D16" s="180"/>
      <c r="E16" s="180"/>
      <c r="F16" s="180"/>
      <c r="G16" s="180"/>
      <c r="H16" s="180"/>
      <c r="I16" s="180"/>
      <c r="J16" s="180"/>
      <c r="K16" s="180"/>
      <c r="L16" s="180"/>
      <c r="M16" s="180"/>
      <c r="N16" s="180"/>
      <c r="O16" s="180"/>
      <c r="P16" s="180"/>
      <c r="Q16" s="180"/>
      <c r="R16" s="180"/>
    </row>
    <row r="17" spans="1:18" x14ac:dyDescent="0.25">
      <c r="A17" s="91"/>
      <c r="B17" s="106"/>
      <c r="C17" s="107" t="s">
        <v>5</v>
      </c>
      <c r="D17" s="108"/>
      <c r="E17" s="109"/>
      <c r="F17" s="200" t="s">
        <v>28</v>
      </c>
      <c r="G17" s="89"/>
      <c r="H17" s="111"/>
      <c r="I17" s="111"/>
      <c r="J17" s="111"/>
      <c r="K17" s="111"/>
      <c r="L17" s="111"/>
      <c r="M17" s="111"/>
      <c r="N17" s="111"/>
      <c r="O17" s="111"/>
      <c r="P17" s="111"/>
    </row>
    <row r="18" spans="1:18" ht="15.75" thickBot="1" x14ac:dyDescent="0.3">
      <c r="A18" s="91"/>
      <c r="B18" s="112"/>
      <c r="C18" s="113" t="s">
        <v>7</v>
      </c>
      <c r="D18" s="105"/>
      <c r="E18" s="114"/>
      <c r="F18" s="115" t="s">
        <v>56</v>
      </c>
      <c r="G18" s="89"/>
      <c r="H18" s="85"/>
      <c r="I18" s="111"/>
      <c r="J18" s="85"/>
      <c r="K18" s="85"/>
      <c r="L18" s="111"/>
      <c r="M18" s="111"/>
      <c r="N18" s="111"/>
      <c r="O18" s="111"/>
      <c r="P18" s="111"/>
      <c r="R18" s="174"/>
    </row>
    <row r="19" spans="1:18" x14ac:dyDescent="0.25">
      <c r="A19" s="91"/>
      <c r="B19" s="106"/>
      <c r="C19" s="107" t="s">
        <v>58</v>
      </c>
      <c r="D19" s="108"/>
      <c r="E19" s="109"/>
      <c r="F19" s="208">
        <v>0.76</v>
      </c>
      <c r="G19" s="182" t="s">
        <v>62</v>
      </c>
      <c r="H19" s="111"/>
      <c r="I19" s="111"/>
      <c r="J19" s="85"/>
      <c r="K19" s="85"/>
      <c r="L19" s="111"/>
      <c r="M19" s="111"/>
      <c r="N19" s="111"/>
      <c r="O19" s="111"/>
      <c r="P19" s="111"/>
      <c r="R19" s="174"/>
    </row>
    <row r="20" spans="1:18" ht="15.75" thickBot="1" x14ac:dyDescent="0.3">
      <c r="A20" s="91"/>
      <c r="B20" s="116"/>
      <c r="C20" s="163" t="s">
        <v>10</v>
      </c>
      <c r="D20" s="164"/>
      <c r="E20" s="181"/>
      <c r="F20" s="209">
        <f>VLOOKUP(F18,dropdown!A1:B16,2,FALSE)</f>
        <v>60402.03</v>
      </c>
      <c r="G20" s="89"/>
      <c r="H20" s="111"/>
      <c r="I20" s="111"/>
      <c r="J20" s="111"/>
      <c r="K20" s="111"/>
      <c r="L20" s="111"/>
      <c r="M20" s="111"/>
      <c r="N20" s="111"/>
      <c r="O20" s="111"/>
      <c r="P20" s="111"/>
      <c r="R20" s="174"/>
    </row>
    <row r="21" spans="1:18" ht="15.75" thickBot="1" x14ac:dyDescent="0.3">
      <c r="A21" s="131"/>
      <c r="B21" s="111"/>
      <c r="C21" s="111"/>
      <c r="D21" s="111"/>
      <c r="E21" s="111"/>
      <c r="F21" s="111"/>
      <c r="G21" s="111"/>
      <c r="H21" s="111"/>
      <c r="I21" s="111"/>
      <c r="J21" s="111"/>
      <c r="K21" s="111"/>
      <c r="L21" s="111"/>
      <c r="M21" s="111"/>
      <c r="N21" s="111"/>
      <c r="O21" s="111"/>
      <c r="P21" s="111"/>
    </row>
    <row r="22" spans="1:18" ht="15.75" thickBot="1" x14ac:dyDescent="0.3">
      <c r="A22" s="131"/>
      <c r="B22" s="132"/>
      <c r="C22" s="193" t="s">
        <v>12</v>
      </c>
      <c r="D22" s="193"/>
      <c r="E22" s="193"/>
      <c r="F22" s="193"/>
      <c r="G22" s="193"/>
      <c r="H22" s="193"/>
      <c r="I22" s="193"/>
      <c r="J22" s="193"/>
      <c r="K22" s="193"/>
      <c r="L22" s="193"/>
      <c r="M22" s="193"/>
      <c r="N22" s="193"/>
      <c r="O22" s="133"/>
      <c r="P22" s="111"/>
    </row>
    <row r="23" spans="1:18" x14ac:dyDescent="0.25">
      <c r="A23" s="131"/>
      <c r="B23" s="134"/>
      <c r="C23" s="135"/>
      <c r="D23" s="135"/>
      <c r="E23" s="136">
        <v>1</v>
      </c>
      <c r="F23" s="136">
        <v>2</v>
      </c>
      <c r="G23" s="136">
        <v>3</v>
      </c>
      <c r="H23" s="136">
        <v>4</v>
      </c>
      <c r="I23" s="136">
        <v>5</v>
      </c>
      <c r="J23" s="136">
        <v>6</v>
      </c>
      <c r="K23" s="136">
        <v>7</v>
      </c>
      <c r="L23" s="136">
        <v>8</v>
      </c>
      <c r="M23" s="136">
        <v>9</v>
      </c>
      <c r="N23" s="136">
        <v>10</v>
      </c>
      <c r="O23" s="137"/>
      <c r="P23" s="111"/>
    </row>
    <row r="24" spans="1:18" ht="15.75" customHeight="1" thickBot="1" x14ac:dyDescent="0.3">
      <c r="A24" s="131"/>
      <c r="B24" s="138"/>
      <c r="C24" s="194" t="s">
        <v>38</v>
      </c>
      <c r="D24" s="139" t="s">
        <v>13</v>
      </c>
      <c r="E24" s="201">
        <v>0</v>
      </c>
      <c r="F24" s="201">
        <v>0</v>
      </c>
      <c r="G24" s="201">
        <v>0</v>
      </c>
      <c r="H24" s="201">
        <v>0</v>
      </c>
      <c r="I24" s="201">
        <v>0</v>
      </c>
      <c r="J24" s="201">
        <v>0</v>
      </c>
      <c r="K24" s="201">
        <v>0</v>
      </c>
      <c r="L24" s="201">
        <v>0</v>
      </c>
      <c r="M24" s="201">
        <v>0</v>
      </c>
      <c r="N24" s="201">
        <v>0</v>
      </c>
      <c r="O24" s="141"/>
      <c r="P24" s="111"/>
    </row>
    <row r="25" spans="1:18" ht="15.75" thickBot="1" x14ac:dyDescent="0.3">
      <c r="A25" s="131"/>
      <c r="B25" s="138"/>
      <c r="C25" s="195"/>
      <c r="D25" s="142" t="s">
        <v>14</v>
      </c>
      <c r="E25" s="143">
        <v>10</v>
      </c>
      <c r="F25" s="143"/>
      <c r="G25" s="143">
        <v>0</v>
      </c>
      <c r="H25" s="143">
        <v>0</v>
      </c>
      <c r="I25" s="143">
        <v>0</v>
      </c>
      <c r="J25" s="143">
        <v>0</v>
      </c>
      <c r="K25" s="143">
        <v>0</v>
      </c>
      <c r="L25" s="143">
        <v>0</v>
      </c>
      <c r="M25" s="143">
        <v>0</v>
      </c>
      <c r="N25" s="143">
        <v>0</v>
      </c>
      <c r="O25" s="141"/>
      <c r="P25" s="111"/>
    </row>
    <row r="26" spans="1:18" ht="15.75" thickBot="1" x14ac:dyDescent="0.3">
      <c r="A26" s="131"/>
      <c r="B26" s="138"/>
      <c r="C26" s="195"/>
      <c r="D26" s="144" t="s">
        <v>15</v>
      </c>
      <c r="E26" s="202" t="s">
        <v>16</v>
      </c>
      <c r="F26" s="202" t="s">
        <v>16</v>
      </c>
      <c r="G26" s="202" t="s">
        <v>16</v>
      </c>
      <c r="H26" s="202" t="s">
        <v>16</v>
      </c>
      <c r="I26" s="202" t="s">
        <v>16</v>
      </c>
      <c r="J26" s="202" t="s">
        <v>16</v>
      </c>
      <c r="K26" s="202" t="s">
        <v>16</v>
      </c>
      <c r="L26" s="202" t="s">
        <v>16</v>
      </c>
      <c r="M26" s="202" t="s">
        <v>16</v>
      </c>
      <c r="N26" s="202" t="s">
        <v>16</v>
      </c>
      <c r="O26" s="141"/>
      <c r="P26" s="111"/>
    </row>
    <row r="27" spans="1:18" ht="15.75" thickBot="1" x14ac:dyDescent="0.3">
      <c r="A27" s="131"/>
      <c r="B27" s="138"/>
      <c r="C27" s="146"/>
      <c r="D27" s="147"/>
      <c r="E27" s="148"/>
      <c r="F27" s="148"/>
      <c r="G27" s="148"/>
      <c r="H27" s="147"/>
      <c r="I27" s="147"/>
      <c r="J27" s="147"/>
      <c r="K27" s="147"/>
      <c r="L27" s="147"/>
      <c r="M27" s="147"/>
      <c r="N27" s="149"/>
      <c r="O27" s="141"/>
      <c r="P27" s="111"/>
    </row>
    <row r="28" spans="1:18" ht="15.75" customHeight="1" thickBot="1" x14ac:dyDescent="0.3">
      <c r="A28" s="131"/>
      <c r="B28" s="138"/>
      <c r="C28" s="197" t="s">
        <v>39</v>
      </c>
      <c r="D28" s="150" t="s">
        <v>13</v>
      </c>
      <c r="E28" s="201">
        <v>0</v>
      </c>
      <c r="F28" s="201">
        <v>0</v>
      </c>
      <c r="G28" s="201">
        <v>0</v>
      </c>
      <c r="H28" s="201">
        <v>0</v>
      </c>
      <c r="I28" s="201">
        <v>0</v>
      </c>
      <c r="J28" s="201">
        <v>0</v>
      </c>
      <c r="K28" s="201">
        <v>0</v>
      </c>
      <c r="L28" s="201">
        <v>0</v>
      </c>
      <c r="M28" s="201">
        <v>0</v>
      </c>
      <c r="N28" s="201">
        <v>0</v>
      </c>
      <c r="O28" s="141"/>
      <c r="P28" s="111"/>
    </row>
    <row r="29" spans="1:18" ht="14.25" customHeight="1" thickBot="1" x14ac:dyDescent="0.3">
      <c r="A29" s="131"/>
      <c r="B29" s="138"/>
      <c r="C29" s="198"/>
      <c r="D29" s="151" t="s">
        <v>14</v>
      </c>
      <c r="E29" s="143">
        <v>20</v>
      </c>
      <c r="F29" s="143">
        <v>0</v>
      </c>
      <c r="G29" s="143">
        <v>0</v>
      </c>
      <c r="H29" s="143">
        <v>0</v>
      </c>
      <c r="I29" s="143">
        <v>0</v>
      </c>
      <c r="J29" s="143">
        <v>0</v>
      </c>
      <c r="K29" s="143">
        <v>0</v>
      </c>
      <c r="L29" s="143">
        <v>0</v>
      </c>
      <c r="M29" s="143">
        <v>0</v>
      </c>
      <c r="N29" s="143">
        <v>0</v>
      </c>
      <c r="O29" s="141"/>
      <c r="P29" s="111"/>
    </row>
    <row r="30" spans="1:18" ht="15.75" thickBot="1" x14ac:dyDescent="0.3">
      <c r="A30" s="131"/>
      <c r="B30" s="138"/>
      <c r="C30" s="178" t="s">
        <v>40</v>
      </c>
      <c r="D30" s="86" t="s">
        <v>15</v>
      </c>
      <c r="E30" s="202" t="s">
        <v>16</v>
      </c>
      <c r="F30" s="202" t="s">
        <v>16</v>
      </c>
      <c r="G30" s="202" t="s">
        <v>16</v>
      </c>
      <c r="H30" s="202" t="s">
        <v>16</v>
      </c>
      <c r="I30" s="202" t="s">
        <v>16</v>
      </c>
      <c r="J30" s="202" t="s">
        <v>16</v>
      </c>
      <c r="K30" s="202" t="s">
        <v>16</v>
      </c>
      <c r="L30" s="202" t="s">
        <v>16</v>
      </c>
      <c r="M30" s="202" t="s">
        <v>16</v>
      </c>
      <c r="N30" s="203" t="s">
        <v>16</v>
      </c>
      <c r="O30" s="141"/>
      <c r="P30" s="111"/>
    </row>
    <row r="31" spans="1:18" ht="15.75" thickBot="1" x14ac:dyDescent="0.3">
      <c r="A31" s="131"/>
      <c r="B31" s="138"/>
      <c r="C31" s="153"/>
      <c r="D31" s="153"/>
      <c r="E31" s="153"/>
      <c r="F31" s="153"/>
      <c r="G31" s="153"/>
      <c r="H31" s="153"/>
      <c r="I31" s="153"/>
      <c r="J31" s="153"/>
      <c r="K31" s="153"/>
      <c r="L31" s="153"/>
      <c r="M31" s="153"/>
      <c r="N31" s="153"/>
      <c r="O31" s="141"/>
      <c r="P31" s="89"/>
    </row>
    <row r="32" spans="1:18" ht="15.75" thickBot="1" x14ac:dyDescent="0.3">
      <c r="A32" s="91"/>
      <c r="B32" s="154"/>
      <c r="C32" s="196" t="s">
        <v>17</v>
      </c>
      <c r="D32" s="196"/>
      <c r="E32" s="210">
        <f>ROUND(E25*$F$19,1)*$F$20+ROUND(E29*$F$19,1)*IF($C$30="Summer",$F$20*184/365,$F$20*181/365)</f>
        <v>921883.91431232868</v>
      </c>
      <c r="F32" s="210">
        <f t="shared" ref="F32:N32" si="0">ROUND(F25*$F$19,1)*$F$20+ROUND(F29*$F$19,1)*IF($C$30="Summer",$F$20*184/365,$F$20*181/365)</f>
        <v>0</v>
      </c>
      <c r="G32" s="210">
        <f t="shared" si="0"/>
        <v>0</v>
      </c>
      <c r="H32" s="210">
        <f t="shared" si="0"/>
        <v>0</v>
      </c>
      <c r="I32" s="210">
        <f t="shared" si="0"/>
        <v>0</v>
      </c>
      <c r="J32" s="210">
        <f t="shared" si="0"/>
        <v>0</v>
      </c>
      <c r="K32" s="210">
        <f t="shared" si="0"/>
        <v>0</v>
      </c>
      <c r="L32" s="210">
        <f t="shared" si="0"/>
        <v>0</v>
      </c>
      <c r="M32" s="210">
        <f t="shared" si="0"/>
        <v>0</v>
      </c>
      <c r="N32" s="210">
        <f t="shared" si="0"/>
        <v>0</v>
      </c>
      <c r="O32" s="156"/>
      <c r="P32" s="89"/>
    </row>
    <row r="33" spans="1:16" ht="15.75" thickBot="1" x14ac:dyDescent="0.3">
      <c r="A33" s="91"/>
      <c r="B33" s="89"/>
      <c r="C33" s="89"/>
      <c r="D33" s="89"/>
      <c r="E33" s="89"/>
      <c r="F33" s="89"/>
      <c r="G33" s="89"/>
      <c r="H33" s="89"/>
      <c r="I33" s="89"/>
      <c r="J33" s="89"/>
      <c r="K33" s="89"/>
      <c r="L33" s="89"/>
      <c r="M33" s="89"/>
      <c r="N33" s="89"/>
      <c r="O33" s="89"/>
      <c r="P33" s="89"/>
    </row>
    <row r="34" spans="1:16" x14ac:dyDescent="0.25">
      <c r="A34" s="91"/>
      <c r="B34" s="121"/>
      <c r="C34" s="157" t="s">
        <v>18</v>
      </c>
      <c r="D34" s="158"/>
      <c r="E34" s="158"/>
      <c r="F34" s="158"/>
      <c r="G34" s="204">
        <f>SUM(E25:N25)+SUM(E29:N29)</f>
        <v>30</v>
      </c>
      <c r="H34" s="89"/>
      <c r="I34" s="89"/>
      <c r="J34" s="89"/>
      <c r="K34" s="89"/>
      <c r="L34" s="89"/>
      <c r="M34" s="89"/>
      <c r="N34" s="89"/>
      <c r="O34" s="89"/>
      <c r="P34" s="89"/>
    </row>
    <row r="35" spans="1:16" x14ac:dyDescent="0.25">
      <c r="A35" s="91"/>
      <c r="B35" s="112"/>
      <c r="C35" s="113" t="s">
        <v>19</v>
      </c>
      <c r="D35" s="105"/>
      <c r="E35" s="105"/>
      <c r="F35" s="105"/>
      <c r="G35" s="205">
        <f>ROUND(G34*F19,1)</f>
        <v>22.8</v>
      </c>
      <c r="H35" s="89"/>
      <c r="I35" s="89"/>
      <c r="J35" s="89"/>
      <c r="K35" s="89"/>
      <c r="L35" s="89"/>
      <c r="M35" s="89"/>
      <c r="N35" s="89"/>
      <c r="O35" s="89"/>
      <c r="P35" s="89"/>
    </row>
    <row r="36" spans="1:16" ht="15.75" thickBot="1" x14ac:dyDescent="0.3">
      <c r="A36" s="91"/>
      <c r="B36" s="112"/>
      <c r="C36" s="113" t="s">
        <v>20</v>
      </c>
      <c r="D36" s="105"/>
      <c r="E36" s="105"/>
      <c r="F36" s="105"/>
      <c r="G36" s="206">
        <f>SUM(E32:N32)</f>
        <v>921883.91431232868</v>
      </c>
      <c r="H36" s="89"/>
      <c r="I36" s="89"/>
      <c r="J36" s="89"/>
      <c r="K36" s="89" t="s">
        <v>49</v>
      </c>
      <c r="L36" s="89"/>
      <c r="M36" s="89"/>
      <c r="N36" s="89"/>
      <c r="O36" s="89"/>
      <c r="P36" s="89"/>
    </row>
    <row r="37" spans="1:16" ht="26.25" customHeight="1" thickBot="1" x14ac:dyDescent="0.3">
      <c r="A37" s="91"/>
      <c r="B37" s="154"/>
      <c r="C37" s="188" t="s">
        <v>34</v>
      </c>
      <c r="D37" s="188"/>
      <c r="E37" s="188"/>
      <c r="F37" s="189"/>
      <c r="G37" s="207">
        <f>ROUNDUP(G36,-2)</f>
        <v>921900</v>
      </c>
      <c r="H37" s="89"/>
      <c r="I37" s="89"/>
      <c r="J37" s="89"/>
      <c r="K37" s="89"/>
      <c r="L37" s="89"/>
      <c r="M37" s="89"/>
      <c r="N37" s="89"/>
      <c r="O37" s="89"/>
    </row>
    <row r="38" spans="1:16" ht="27.75" customHeight="1" thickBot="1" x14ac:dyDescent="0.3">
      <c r="B38" s="171"/>
      <c r="C38" s="190" t="s">
        <v>36</v>
      </c>
      <c r="D38" s="190"/>
      <c r="E38" s="190"/>
      <c r="F38" s="191"/>
      <c r="G38" s="207">
        <f>ROUNDUP(G37/0.9,-2)</f>
        <v>1024400</v>
      </c>
    </row>
    <row r="39" spans="1:16" ht="38.25" customHeight="1" x14ac:dyDescent="0.25">
      <c r="C39" s="187" t="s">
        <v>35</v>
      </c>
      <c r="D39" s="187"/>
      <c r="E39" s="187"/>
      <c r="F39" s="187"/>
      <c r="G39" s="187"/>
    </row>
    <row r="40" spans="1:16" ht="12" customHeight="1" x14ac:dyDescent="0.25">
      <c r="C40" s="172"/>
      <c r="D40" s="173"/>
      <c r="E40" s="173"/>
      <c r="F40" s="173"/>
      <c r="G40" s="173"/>
    </row>
    <row r="43" spans="1:16" x14ac:dyDescent="0.25">
      <c r="I43" s="170"/>
    </row>
    <row r="44" spans="1:16" ht="15.75" customHeight="1" x14ac:dyDescent="0.25"/>
    <row r="50" spans="3:18" x14ac:dyDescent="0.25">
      <c r="C50" s="167"/>
      <c r="D50" s="168"/>
      <c r="E50" s="169"/>
      <c r="F50" s="169"/>
      <c r="G50" s="169"/>
      <c r="H50" s="169"/>
      <c r="I50" s="169"/>
      <c r="J50" s="169"/>
      <c r="K50" s="169"/>
      <c r="L50" s="169"/>
      <c r="M50" s="169"/>
      <c r="N50" s="169"/>
      <c r="O50" s="105"/>
      <c r="P50" s="105"/>
      <c r="Q50" s="89"/>
    </row>
    <row r="51" spans="3:18" x14ac:dyDescent="0.25">
      <c r="C51" s="186"/>
      <c r="D51" s="186"/>
      <c r="E51" s="186"/>
      <c r="F51" s="186"/>
      <c r="G51" s="186"/>
      <c r="H51" s="186"/>
      <c r="I51" s="186"/>
      <c r="J51" s="186"/>
      <c r="K51" s="186"/>
      <c r="L51" s="186"/>
      <c r="M51" s="186"/>
      <c r="N51" s="186"/>
      <c r="O51" s="186"/>
      <c r="P51" s="186"/>
      <c r="Q51" s="186"/>
      <c r="R51" s="186"/>
    </row>
  </sheetData>
  <sheetProtection algorithmName="SHA-512" hashValue="aTvBlYFSDisz+3q9kBZKVPMUSDIJzYFyoP+mXooAgwfMFyjOKfhVKmHrFV19Ods7t9LnGt2URV01MWiRw5TYYg==" saltValue="SrYyAhf8by575eggu98Xzw==" spinCount="100000" sheet="1" objects="1" scenarios="1"/>
  <mergeCells count="10">
    <mergeCell ref="C38:F38"/>
    <mergeCell ref="C39:G39"/>
    <mergeCell ref="C51:R51"/>
    <mergeCell ref="C15:R15"/>
    <mergeCell ref="B3:Q3"/>
    <mergeCell ref="C22:N22"/>
    <mergeCell ref="C24:C26"/>
    <mergeCell ref="C28:C29"/>
    <mergeCell ref="C32:D32"/>
    <mergeCell ref="C37:F37"/>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dropdown!$A$1:$A$16</xm:f>
          </x14:formula1>
          <xm:sqref>F18</xm:sqref>
        </x14:dataValidation>
        <x14:dataValidation type="list" allowBlank="1" showInputMessage="1" showErrorMessage="1">
          <x14:formula1>
            <xm:f>dropdown!$E$1:$E$2</xm:f>
          </x14:formula1>
          <xm:sqref>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workbookViewId="0"/>
  </sheetViews>
  <sheetFormatPr defaultColWidth="9.140625" defaultRowHeight="15" x14ac:dyDescent="0.25"/>
  <cols>
    <col min="1" max="1" width="2.28515625" style="90" customWidth="1"/>
    <col min="2" max="2" width="1.5703125" style="90" customWidth="1"/>
    <col min="3" max="3" width="20.140625" style="90" customWidth="1"/>
    <col min="4" max="4" width="11.140625" style="90" customWidth="1"/>
    <col min="5" max="14" width="14.85546875" style="90" customWidth="1"/>
    <col min="15" max="15" width="0.85546875" style="90" customWidth="1"/>
    <col min="16" max="16" width="8.85546875" style="90" customWidth="1"/>
    <col min="17" max="17" width="9.140625" style="90"/>
    <col min="18" max="18" width="9.7109375" style="90" bestFit="1" customWidth="1"/>
    <col min="19" max="20" width="9.140625" style="90" customWidth="1"/>
    <col min="21" max="16384" width="9.140625" style="90"/>
  </cols>
  <sheetData>
    <row r="1" spans="1:18" ht="6" customHeight="1" thickBot="1" x14ac:dyDescent="0.3">
      <c r="A1" s="89"/>
      <c r="B1" s="89"/>
      <c r="C1" s="89"/>
      <c r="D1" s="89"/>
      <c r="E1" s="89"/>
      <c r="F1" s="89"/>
      <c r="G1" s="89"/>
      <c r="H1" s="89"/>
      <c r="I1" s="89"/>
      <c r="J1" s="89"/>
      <c r="K1" s="89"/>
      <c r="L1" s="89"/>
      <c r="M1" s="89"/>
      <c r="N1" s="89"/>
      <c r="O1" s="89"/>
      <c r="P1" s="89"/>
    </row>
    <row r="2" spans="1:18" ht="28.5" customHeight="1" thickBot="1" x14ac:dyDescent="0.3">
      <c r="A2" s="91"/>
      <c r="B2" s="92"/>
      <c r="C2" s="93" t="s">
        <v>50</v>
      </c>
      <c r="D2" s="94"/>
      <c r="E2" s="94"/>
      <c r="F2" s="94"/>
      <c r="G2" s="94"/>
      <c r="H2" s="94"/>
      <c r="I2" s="94"/>
      <c r="J2" s="94"/>
      <c r="K2" s="94"/>
      <c r="L2" s="94"/>
      <c r="M2" s="94"/>
      <c r="N2" s="94"/>
      <c r="O2" s="94"/>
      <c r="P2" s="94"/>
      <c r="Q2" s="95"/>
    </row>
    <row r="3" spans="1:18" ht="52.5" customHeight="1" x14ac:dyDescent="0.25">
      <c r="A3" s="96"/>
      <c r="B3" s="192" t="s">
        <v>0</v>
      </c>
      <c r="C3" s="192"/>
      <c r="D3" s="192"/>
      <c r="E3" s="192"/>
      <c r="F3" s="192"/>
      <c r="G3" s="192"/>
      <c r="H3" s="192"/>
      <c r="I3" s="192"/>
      <c r="J3" s="192"/>
      <c r="K3" s="192"/>
      <c r="L3" s="192"/>
      <c r="M3" s="192"/>
      <c r="N3" s="192"/>
      <c r="O3" s="192"/>
      <c r="P3" s="192"/>
      <c r="Q3" s="192"/>
    </row>
    <row r="4" spans="1:18" ht="18.75" x14ac:dyDescent="0.25">
      <c r="A4" s="91"/>
      <c r="B4" s="98" t="s">
        <v>1</v>
      </c>
      <c r="C4" s="99"/>
    </row>
    <row r="5" spans="1:18" ht="15" customHeight="1" x14ac:dyDescent="0.25">
      <c r="A5" s="91"/>
      <c r="B5" s="103"/>
      <c r="C5" s="104" t="s">
        <v>2</v>
      </c>
      <c r="D5" s="105"/>
      <c r="E5" s="105"/>
      <c r="F5" s="105"/>
      <c r="G5" s="105"/>
      <c r="H5" s="105"/>
      <c r="I5" s="105"/>
      <c r="J5" s="105"/>
      <c r="K5" s="105"/>
      <c r="L5" s="105"/>
      <c r="M5" s="105"/>
      <c r="N5" s="105"/>
      <c r="O5" s="105"/>
      <c r="P5" s="89"/>
    </row>
    <row r="6" spans="1:18" ht="15" customHeight="1" x14ac:dyDescent="0.25">
      <c r="A6" s="91"/>
      <c r="B6" s="103"/>
      <c r="C6" s="104" t="s">
        <v>59</v>
      </c>
      <c r="D6" s="105"/>
      <c r="E6" s="105"/>
      <c r="F6" s="105"/>
      <c r="G6" s="105"/>
      <c r="H6" s="105"/>
      <c r="I6" s="105"/>
      <c r="J6" s="105"/>
      <c r="K6" s="105"/>
      <c r="L6" s="105"/>
      <c r="M6" s="105"/>
      <c r="N6" s="105"/>
      <c r="O6" s="105"/>
      <c r="P6" s="89"/>
    </row>
    <row r="7" spans="1:18" ht="15" customHeight="1" x14ac:dyDescent="0.25">
      <c r="A7" s="91"/>
      <c r="B7" s="103"/>
      <c r="C7" s="104" t="s">
        <v>60</v>
      </c>
      <c r="D7" s="105"/>
      <c r="E7" s="105"/>
      <c r="F7" s="105"/>
      <c r="G7" s="105"/>
      <c r="H7" s="105"/>
      <c r="I7" s="105"/>
      <c r="J7" s="105"/>
      <c r="K7" s="105"/>
      <c r="L7" s="105"/>
      <c r="M7" s="105"/>
      <c r="N7" s="105"/>
      <c r="O7" s="105"/>
      <c r="P7" s="89"/>
    </row>
    <row r="8" spans="1:18" ht="15" customHeight="1" x14ac:dyDescent="0.25">
      <c r="A8" s="91"/>
      <c r="B8" s="103"/>
      <c r="C8" s="104" t="s">
        <v>61</v>
      </c>
      <c r="D8" s="105"/>
      <c r="E8" s="105"/>
      <c r="F8" s="105"/>
      <c r="G8" s="105"/>
      <c r="H8" s="105"/>
      <c r="I8" s="105"/>
      <c r="J8" s="105"/>
      <c r="K8" s="105"/>
      <c r="L8" s="105"/>
      <c r="M8" s="105"/>
      <c r="N8" s="105"/>
      <c r="O8" s="105"/>
      <c r="P8" s="89"/>
    </row>
    <row r="9" spans="1:18" ht="15" customHeight="1" x14ac:dyDescent="0.25">
      <c r="A9" s="91"/>
      <c r="B9" s="103"/>
      <c r="C9" s="104" t="s">
        <v>44</v>
      </c>
      <c r="D9" s="105"/>
      <c r="E9" s="105"/>
      <c r="F9" s="105"/>
      <c r="G9" s="105"/>
      <c r="H9" s="105"/>
      <c r="I9" s="105"/>
      <c r="J9" s="105"/>
      <c r="K9" s="105"/>
      <c r="L9" s="105"/>
      <c r="M9" s="105"/>
      <c r="N9" s="105"/>
      <c r="O9" s="105"/>
      <c r="P9" s="89"/>
    </row>
    <row r="10" spans="1:18" ht="15" customHeight="1" x14ac:dyDescent="0.25">
      <c r="A10" s="91"/>
      <c r="B10" s="103"/>
      <c r="C10" s="104" t="s">
        <v>42</v>
      </c>
      <c r="D10" s="105"/>
      <c r="E10" s="105"/>
      <c r="F10" s="105"/>
      <c r="G10" s="105"/>
      <c r="H10" s="105"/>
      <c r="I10" s="105"/>
      <c r="J10" s="105"/>
      <c r="K10" s="105"/>
      <c r="L10" s="105"/>
      <c r="M10" s="105"/>
      <c r="N10" s="105"/>
      <c r="O10" s="105"/>
      <c r="P10" s="89"/>
    </row>
    <row r="11" spans="1:18" ht="15" customHeight="1" x14ac:dyDescent="0.25">
      <c r="A11" s="91"/>
      <c r="B11" s="103"/>
      <c r="C11" s="104" t="s">
        <v>43</v>
      </c>
      <c r="D11" s="105"/>
      <c r="E11" s="105"/>
      <c r="F11" s="105"/>
      <c r="G11" s="105"/>
      <c r="H11" s="105"/>
      <c r="I11" s="105"/>
      <c r="J11" s="105"/>
      <c r="K11" s="105"/>
      <c r="L11" s="105"/>
      <c r="M11" s="105"/>
      <c r="N11" s="105"/>
      <c r="O11" s="105"/>
      <c r="P11" s="89"/>
    </row>
    <row r="12" spans="1:18" ht="15" customHeight="1" x14ac:dyDescent="0.25">
      <c r="A12" s="91"/>
      <c r="B12" s="103"/>
      <c r="C12" s="104" t="s">
        <v>48</v>
      </c>
      <c r="D12" s="105"/>
      <c r="E12" s="105"/>
      <c r="F12" s="105"/>
      <c r="G12" s="105"/>
      <c r="H12" s="105"/>
      <c r="I12" s="105"/>
      <c r="J12" s="105"/>
      <c r="K12" s="105"/>
      <c r="L12" s="105"/>
      <c r="M12" s="105"/>
      <c r="N12" s="105"/>
      <c r="O12" s="105"/>
      <c r="P12" s="89"/>
    </row>
    <row r="13" spans="1:18" ht="15" customHeight="1" x14ac:dyDescent="0.25">
      <c r="A13" s="91"/>
      <c r="B13" s="103"/>
      <c r="C13" s="104"/>
      <c r="D13" s="105"/>
      <c r="E13" s="105"/>
      <c r="F13" s="105"/>
      <c r="G13" s="105"/>
      <c r="H13" s="105"/>
      <c r="I13" s="105"/>
      <c r="J13" s="105"/>
      <c r="K13" s="105"/>
      <c r="L13" s="105"/>
      <c r="M13" s="105"/>
      <c r="N13" s="105"/>
      <c r="O13" s="105"/>
      <c r="P13" s="89"/>
    </row>
    <row r="14" spans="1:18" ht="15" customHeight="1" x14ac:dyDescent="0.25">
      <c r="A14" s="91"/>
      <c r="B14" s="103"/>
      <c r="C14" s="167" t="s">
        <v>33</v>
      </c>
      <c r="D14" s="168"/>
      <c r="E14" s="169"/>
      <c r="F14" s="169"/>
      <c r="G14" s="169"/>
      <c r="H14" s="169"/>
      <c r="I14" s="169"/>
      <c r="J14" s="169"/>
      <c r="K14" s="169"/>
      <c r="L14" s="169"/>
      <c r="M14" s="169"/>
      <c r="N14" s="169"/>
      <c r="O14" s="105"/>
      <c r="P14" s="105"/>
      <c r="Q14" s="89"/>
      <c r="R14" s="88"/>
    </row>
    <row r="15" spans="1:18" ht="28.5" customHeight="1" x14ac:dyDescent="0.25">
      <c r="A15" s="91"/>
      <c r="B15" s="89"/>
      <c r="C15" s="186" t="s">
        <v>46</v>
      </c>
      <c r="D15" s="186"/>
      <c r="E15" s="186"/>
      <c r="F15" s="186"/>
      <c r="G15" s="186"/>
      <c r="H15" s="186"/>
      <c r="I15" s="186"/>
      <c r="J15" s="186"/>
      <c r="K15" s="186"/>
      <c r="L15" s="186"/>
      <c r="M15" s="186"/>
      <c r="N15" s="186"/>
      <c r="O15" s="186"/>
      <c r="P15" s="186"/>
      <c r="Q15" s="186"/>
      <c r="R15" s="186"/>
    </row>
    <row r="16" spans="1:18" ht="15.75" thickBot="1" x14ac:dyDescent="0.3">
      <c r="A16" s="91"/>
      <c r="B16" s="89"/>
      <c r="C16" s="180"/>
      <c r="D16" s="180"/>
      <c r="E16" s="180"/>
      <c r="F16" s="180"/>
      <c r="G16" s="180"/>
      <c r="H16" s="180"/>
      <c r="I16" s="180"/>
      <c r="J16" s="180"/>
      <c r="K16" s="180"/>
      <c r="L16" s="180"/>
      <c r="M16" s="180"/>
      <c r="N16" s="180"/>
      <c r="O16" s="180"/>
      <c r="P16" s="180"/>
      <c r="Q16" s="180"/>
      <c r="R16" s="180"/>
    </row>
    <row r="17" spans="1:18" x14ac:dyDescent="0.25">
      <c r="A17" s="91"/>
      <c r="B17" s="106"/>
      <c r="C17" s="107" t="s">
        <v>5</v>
      </c>
      <c r="D17" s="108"/>
      <c r="E17" s="109"/>
      <c r="F17" s="200" t="s">
        <v>29</v>
      </c>
      <c r="G17" s="89"/>
      <c r="H17" s="111"/>
      <c r="I17" s="111"/>
      <c r="J17" s="111"/>
      <c r="K17" s="111"/>
      <c r="L17" s="111"/>
      <c r="M17" s="111"/>
      <c r="N17" s="111"/>
      <c r="O17" s="111"/>
      <c r="P17" s="111"/>
    </row>
    <row r="18" spans="1:18" ht="15.75" thickBot="1" x14ac:dyDescent="0.3">
      <c r="A18" s="91"/>
      <c r="B18" s="112"/>
      <c r="C18" s="113" t="s">
        <v>7</v>
      </c>
      <c r="D18" s="105"/>
      <c r="E18" s="114"/>
      <c r="F18" s="115" t="s">
        <v>57</v>
      </c>
      <c r="G18" s="89"/>
      <c r="H18" s="85"/>
      <c r="I18" s="111"/>
      <c r="J18" s="85"/>
      <c r="K18" s="85"/>
      <c r="L18" s="111"/>
      <c r="M18" s="111"/>
      <c r="N18" s="111"/>
      <c r="O18" s="111"/>
      <c r="P18" s="111"/>
      <c r="R18" s="174"/>
    </row>
    <row r="19" spans="1:18" x14ac:dyDescent="0.25">
      <c r="A19" s="91"/>
      <c r="B19" s="121"/>
      <c r="C19" s="122" t="s">
        <v>10</v>
      </c>
      <c r="D19" s="123"/>
      <c r="E19" s="124"/>
      <c r="F19" s="211">
        <f>VLOOKUP(F18,dropdown!A1:B16,2,FALSE)</f>
        <v>60402.03</v>
      </c>
      <c r="G19" s="89"/>
      <c r="H19" s="111"/>
      <c r="I19" s="111"/>
      <c r="J19" s="111"/>
      <c r="K19" s="111"/>
      <c r="L19" s="111"/>
      <c r="M19" s="111"/>
      <c r="N19" s="111"/>
      <c r="O19" s="111"/>
      <c r="P19" s="111"/>
      <c r="R19" s="174"/>
    </row>
    <row r="20" spans="1:18" ht="15.75" thickBot="1" x14ac:dyDescent="0.3">
      <c r="A20" s="91"/>
      <c r="B20" s="126"/>
      <c r="C20" s="127" t="s">
        <v>11</v>
      </c>
      <c r="D20" s="128"/>
      <c r="E20" s="129"/>
      <c r="F20" s="212">
        <v>0.93869999999999998</v>
      </c>
      <c r="G20" s="89"/>
      <c r="H20" s="111"/>
      <c r="I20" s="111"/>
      <c r="J20" s="111"/>
      <c r="K20" s="111"/>
      <c r="L20" s="111"/>
      <c r="M20" s="111"/>
      <c r="N20" s="111"/>
      <c r="O20" s="111"/>
      <c r="P20" s="111"/>
      <c r="R20" s="174"/>
    </row>
    <row r="21" spans="1:18" ht="15.75" thickBot="1" x14ac:dyDescent="0.3">
      <c r="A21" s="131"/>
      <c r="B21" s="111"/>
      <c r="C21" s="111"/>
      <c r="D21" s="111"/>
      <c r="E21" s="111"/>
      <c r="F21" s="111"/>
      <c r="G21" s="111"/>
      <c r="H21" s="111"/>
      <c r="I21" s="111"/>
      <c r="J21" s="111"/>
      <c r="K21" s="111"/>
      <c r="L21" s="111"/>
      <c r="M21" s="111"/>
      <c r="N21" s="111"/>
      <c r="O21" s="111"/>
      <c r="P21" s="111"/>
    </row>
    <row r="22" spans="1:18" ht="15.75" thickBot="1" x14ac:dyDescent="0.3">
      <c r="A22" s="131"/>
      <c r="B22" s="132"/>
      <c r="C22" s="193" t="s">
        <v>12</v>
      </c>
      <c r="D22" s="193"/>
      <c r="E22" s="193"/>
      <c r="F22" s="193"/>
      <c r="G22" s="193"/>
      <c r="H22" s="193"/>
      <c r="I22" s="193"/>
      <c r="J22" s="193"/>
      <c r="K22" s="193"/>
      <c r="L22" s="193"/>
      <c r="M22" s="193"/>
      <c r="N22" s="193"/>
      <c r="O22" s="133"/>
      <c r="P22" s="111"/>
    </row>
    <row r="23" spans="1:18" x14ac:dyDescent="0.25">
      <c r="A23" s="131"/>
      <c r="B23" s="134"/>
      <c r="C23" s="135"/>
      <c r="D23" s="135"/>
      <c r="E23" s="136">
        <v>1</v>
      </c>
      <c r="F23" s="136">
        <v>2</v>
      </c>
      <c r="G23" s="136">
        <v>3</v>
      </c>
      <c r="H23" s="136">
        <v>4</v>
      </c>
      <c r="I23" s="136">
        <v>5</v>
      </c>
      <c r="J23" s="136">
        <v>6</v>
      </c>
      <c r="K23" s="136">
        <v>7</v>
      </c>
      <c r="L23" s="136">
        <v>8</v>
      </c>
      <c r="M23" s="136">
        <v>9</v>
      </c>
      <c r="N23" s="136">
        <v>10</v>
      </c>
      <c r="O23" s="137"/>
      <c r="P23" s="111"/>
    </row>
    <row r="24" spans="1:18" ht="15.75" customHeight="1" thickBot="1" x14ac:dyDescent="0.3">
      <c r="A24" s="131"/>
      <c r="B24" s="138"/>
      <c r="C24" s="194" t="s">
        <v>38</v>
      </c>
      <c r="D24" s="139" t="s">
        <v>13</v>
      </c>
      <c r="E24" s="201">
        <v>0</v>
      </c>
      <c r="F24" s="201">
        <v>0</v>
      </c>
      <c r="G24" s="201">
        <v>0</v>
      </c>
      <c r="H24" s="201">
        <v>0</v>
      </c>
      <c r="I24" s="201">
        <v>0</v>
      </c>
      <c r="J24" s="201">
        <v>0</v>
      </c>
      <c r="K24" s="201">
        <v>0</v>
      </c>
      <c r="L24" s="201">
        <v>0</v>
      </c>
      <c r="M24" s="201">
        <v>0</v>
      </c>
      <c r="N24" s="201">
        <v>0</v>
      </c>
      <c r="O24" s="141"/>
      <c r="P24" s="111"/>
    </row>
    <row r="25" spans="1:18" ht="15.75" thickBot="1" x14ac:dyDescent="0.3">
      <c r="A25" s="131"/>
      <c r="B25" s="138"/>
      <c r="C25" s="195"/>
      <c r="D25" s="142" t="s">
        <v>14</v>
      </c>
      <c r="E25" s="143">
        <v>0</v>
      </c>
      <c r="F25" s="143">
        <v>0</v>
      </c>
      <c r="G25" s="143">
        <v>0</v>
      </c>
      <c r="H25" s="143">
        <v>0</v>
      </c>
      <c r="I25" s="143">
        <v>0</v>
      </c>
      <c r="J25" s="143">
        <v>0</v>
      </c>
      <c r="K25" s="143">
        <v>0</v>
      </c>
      <c r="L25" s="143">
        <v>0</v>
      </c>
      <c r="M25" s="143">
        <v>0</v>
      </c>
      <c r="N25" s="143">
        <v>0</v>
      </c>
      <c r="O25" s="141"/>
      <c r="P25" s="111"/>
    </row>
    <row r="26" spans="1:18" ht="15.75" thickBot="1" x14ac:dyDescent="0.3">
      <c r="A26" s="131"/>
      <c r="B26" s="138"/>
      <c r="C26" s="195"/>
      <c r="D26" s="144" t="s">
        <v>15</v>
      </c>
      <c r="E26" s="202" t="s">
        <v>16</v>
      </c>
      <c r="F26" s="202" t="s">
        <v>16</v>
      </c>
      <c r="G26" s="202" t="s">
        <v>16</v>
      </c>
      <c r="H26" s="202" t="s">
        <v>16</v>
      </c>
      <c r="I26" s="202" t="s">
        <v>16</v>
      </c>
      <c r="J26" s="202" t="s">
        <v>16</v>
      </c>
      <c r="K26" s="202" t="s">
        <v>16</v>
      </c>
      <c r="L26" s="202" t="s">
        <v>16</v>
      </c>
      <c r="M26" s="202" t="s">
        <v>16</v>
      </c>
      <c r="N26" s="202" t="s">
        <v>16</v>
      </c>
      <c r="O26" s="141"/>
      <c r="P26" s="111"/>
    </row>
    <row r="27" spans="1:18" ht="15.75" thickBot="1" x14ac:dyDescent="0.3">
      <c r="A27" s="131"/>
      <c r="B27" s="138"/>
      <c r="C27" s="146"/>
      <c r="D27" s="147"/>
      <c r="E27" s="148"/>
      <c r="F27" s="148"/>
      <c r="G27" s="148"/>
      <c r="H27" s="147"/>
      <c r="I27" s="147"/>
      <c r="J27" s="147"/>
      <c r="K27" s="147"/>
      <c r="L27" s="147"/>
      <c r="M27" s="147"/>
      <c r="N27" s="149"/>
      <c r="O27" s="141"/>
      <c r="P27" s="111"/>
    </row>
    <row r="28" spans="1:18" ht="15.75" customHeight="1" thickBot="1" x14ac:dyDescent="0.3">
      <c r="A28" s="131"/>
      <c r="B28" s="138"/>
      <c r="C28" s="197" t="s">
        <v>39</v>
      </c>
      <c r="D28" s="150" t="s">
        <v>13</v>
      </c>
      <c r="E28" s="201">
        <v>0</v>
      </c>
      <c r="F28" s="201">
        <v>0</v>
      </c>
      <c r="G28" s="201">
        <v>0</v>
      </c>
      <c r="H28" s="201">
        <v>0</v>
      </c>
      <c r="I28" s="201">
        <v>0</v>
      </c>
      <c r="J28" s="201">
        <v>0</v>
      </c>
      <c r="K28" s="201">
        <v>0</v>
      </c>
      <c r="L28" s="201">
        <v>0</v>
      </c>
      <c r="M28" s="201">
        <v>0</v>
      </c>
      <c r="N28" s="201">
        <v>0</v>
      </c>
      <c r="O28" s="141"/>
      <c r="P28" s="111"/>
    </row>
    <row r="29" spans="1:18" ht="14.25" customHeight="1" thickBot="1" x14ac:dyDescent="0.3">
      <c r="A29" s="131"/>
      <c r="B29" s="138"/>
      <c r="C29" s="198"/>
      <c r="D29" s="151" t="s">
        <v>14</v>
      </c>
      <c r="E29" s="143">
        <v>10</v>
      </c>
      <c r="F29" s="143">
        <v>0</v>
      </c>
      <c r="G29" s="143">
        <v>0</v>
      </c>
      <c r="H29" s="143">
        <v>0</v>
      </c>
      <c r="I29" s="143">
        <v>0</v>
      </c>
      <c r="J29" s="143">
        <v>0</v>
      </c>
      <c r="K29" s="143">
        <v>0</v>
      </c>
      <c r="L29" s="143">
        <v>0</v>
      </c>
      <c r="M29" s="143">
        <v>0</v>
      </c>
      <c r="N29" s="143">
        <v>0</v>
      </c>
      <c r="O29" s="141"/>
      <c r="P29" s="111"/>
    </row>
    <row r="30" spans="1:18" ht="15.75" thickBot="1" x14ac:dyDescent="0.3">
      <c r="A30" s="131"/>
      <c r="B30" s="138"/>
      <c r="C30" s="178" t="s">
        <v>40</v>
      </c>
      <c r="D30" s="86" t="s">
        <v>15</v>
      </c>
      <c r="E30" s="202" t="s">
        <v>16</v>
      </c>
      <c r="F30" s="202" t="s">
        <v>16</v>
      </c>
      <c r="G30" s="202" t="s">
        <v>16</v>
      </c>
      <c r="H30" s="202" t="s">
        <v>16</v>
      </c>
      <c r="I30" s="202" t="s">
        <v>16</v>
      </c>
      <c r="J30" s="202" t="s">
        <v>16</v>
      </c>
      <c r="K30" s="202" t="s">
        <v>16</v>
      </c>
      <c r="L30" s="202" t="s">
        <v>16</v>
      </c>
      <c r="M30" s="202" t="s">
        <v>16</v>
      </c>
      <c r="N30" s="203" t="s">
        <v>16</v>
      </c>
      <c r="O30" s="141"/>
      <c r="P30" s="111"/>
    </row>
    <row r="31" spans="1:18" ht="15.75" thickBot="1" x14ac:dyDescent="0.3">
      <c r="A31" s="131"/>
      <c r="B31" s="138"/>
      <c r="C31" s="153"/>
      <c r="D31" s="153"/>
      <c r="E31" s="153"/>
      <c r="F31" s="153"/>
      <c r="G31" s="153"/>
      <c r="H31" s="153"/>
      <c r="I31" s="153"/>
      <c r="J31" s="153"/>
      <c r="K31" s="153"/>
      <c r="L31" s="153"/>
      <c r="M31" s="153"/>
      <c r="N31" s="153"/>
      <c r="O31" s="141"/>
      <c r="P31" s="89"/>
    </row>
    <row r="32" spans="1:18" ht="15.75" thickBot="1" x14ac:dyDescent="0.3">
      <c r="A32" s="91"/>
      <c r="B32" s="154"/>
      <c r="C32" s="196" t="s">
        <v>17</v>
      </c>
      <c r="D32" s="196"/>
      <c r="E32" s="210">
        <f>ROUND(E25*$F$20,1)*$F$19+ROUND(E29*$F$20,1)*IF($C$30="Summer",$F$19*184/365,$F$19*181/365)</f>
        <v>286222.87969315069</v>
      </c>
      <c r="F32" s="210">
        <f t="shared" ref="F32:N32" si="0">ROUND(F25*$F$20,1)*$F$19+ROUND(F29*$F$20,1)*IF($C$30="Summer",$F$19*184/365,$F$19*181/365)</f>
        <v>0</v>
      </c>
      <c r="G32" s="210">
        <f t="shared" si="0"/>
        <v>0</v>
      </c>
      <c r="H32" s="210">
        <f t="shared" si="0"/>
        <v>0</v>
      </c>
      <c r="I32" s="210">
        <f t="shared" si="0"/>
        <v>0</v>
      </c>
      <c r="J32" s="210">
        <f t="shared" si="0"/>
        <v>0</v>
      </c>
      <c r="K32" s="210">
        <f t="shared" si="0"/>
        <v>0</v>
      </c>
      <c r="L32" s="210">
        <f t="shared" si="0"/>
        <v>0</v>
      </c>
      <c r="M32" s="210">
        <f t="shared" si="0"/>
        <v>0</v>
      </c>
      <c r="N32" s="210">
        <f t="shared" si="0"/>
        <v>0</v>
      </c>
      <c r="O32" s="156"/>
      <c r="P32" s="89"/>
    </row>
    <row r="33" spans="1:16" ht="15.75" thickBot="1" x14ac:dyDescent="0.3">
      <c r="A33" s="91"/>
      <c r="B33" s="89"/>
      <c r="C33" s="89"/>
      <c r="D33" s="89"/>
      <c r="E33" s="89"/>
      <c r="F33" s="89"/>
      <c r="G33" s="89"/>
      <c r="H33" s="89"/>
      <c r="I33" s="89"/>
      <c r="J33" s="89"/>
      <c r="K33" s="89"/>
      <c r="L33" s="89"/>
      <c r="M33" s="89"/>
      <c r="N33" s="89"/>
      <c r="O33" s="89"/>
      <c r="P33" s="89"/>
    </row>
    <row r="34" spans="1:16" x14ac:dyDescent="0.25">
      <c r="A34" s="91"/>
      <c r="B34" s="121"/>
      <c r="C34" s="157" t="s">
        <v>18</v>
      </c>
      <c r="D34" s="158"/>
      <c r="E34" s="158"/>
      <c r="F34" s="158"/>
      <c r="G34" s="204">
        <f>SUM(E25:N25)+SUM(E29:N29)</f>
        <v>10</v>
      </c>
      <c r="H34" s="89"/>
      <c r="I34" s="89"/>
      <c r="J34" s="89"/>
      <c r="K34" s="89"/>
      <c r="L34" s="89"/>
      <c r="M34" s="89"/>
      <c r="N34" s="89"/>
      <c r="O34" s="89"/>
      <c r="P34" s="89"/>
    </row>
    <row r="35" spans="1:16" x14ac:dyDescent="0.25">
      <c r="A35" s="91"/>
      <c r="B35" s="112"/>
      <c r="C35" s="113" t="s">
        <v>19</v>
      </c>
      <c r="D35" s="105"/>
      <c r="E35" s="105"/>
      <c r="F35" s="105"/>
      <c r="G35" s="205">
        <f>ROUND(G34*F20,1)</f>
        <v>9.4</v>
      </c>
      <c r="H35" s="89"/>
      <c r="I35" s="89"/>
      <c r="J35" s="89"/>
      <c r="K35" s="89"/>
      <c r="L35" s="89"/>
      <c r="M35" s="89"/>
      <c r="N35" s="89"/>
      <c r="O35" s="89"/>
      <c r="P35" s="89"/>
    </row>
    <row r="36" spans="1:16" ht="15.75" thickBot="1" x14ac:dyDescent="0.3">
      <c r="A36" s="91"/>
      <c r="B36" s="112"/>
      <c r="C36" s="113" t="s">
        <v>20</v>
      </c>
      <c r="D36" s="105"/>
      <c r="E36" s="105"/>
      <c r="F36" s="105"/>
      <c r="G36" s="206">
        <f>SUM(E32:N32)</f>
        <v>286222.87969315069</v>
      </c>
      <c r="H36" s="89"/>
      <c r="I36" s="89"/>
      <c r="J36" s="89"/>
      <c r="K36" s="89" t="s">
        <v>49</v>
      </c>
      <c r="L36" s="89"/>
      <c r="M36" s="89"/>
      <c r="N36" s="89"/>
      <c r="O36" s="89"/>
      <c r="P36" s="89"/>
    </row>
    <row r="37" spans="1:16" ht="26.25" customHeight="1" thickBot="1" x14ac:dyDescent="0.3">
      <c r="A37" s="91"/>
      <c r="B37" s="154"/>
      <c r="C37" s="188" t="s">
        <v>34</v>
      </c>
      <c r="D37" s="188"/>
      <c r="E37" s="188"/>
      <c r="F37" s="189"/>
      <c r="G37" s="207">
        <f>ROUNDUP(G36,-2)</f>
        <v>286300</v>
      </c>
      <c r="H37" s="89"/>
      <c r="I37" s="89"/>
      <c r="J37" s="89"/>
      <c r="K37" s="89"/>
      <c r="L37" s="89"/>
      <c r="M37" s="89"/>
      <c r="N37" s="89"/>
      <c r="O37" s="89"/>
    </row>
    <row r="38" spans="1:16" ht="27.75" customHeight="1" thickBot="1" x14ac:dyDescent="0.3">
      <c r="B38" s="171"/>
      <c r="C38" s="190" t="s">
        <v>36</v>
      </c>
      <c r="D38" s="190"/>
      <c r="E38" s="190"/>
      <c r="F38" s="191"/>
      <c r="G38" s="207">
        <f>ROUNDUP(G37/0.9,-2)</f>
        <v>318200</v>
      </c>
    </row>
    <row r="39" spans="1:16" ht="38.25" customHeight="1" x14ac:dyDescent="0.25">
      <c r="C39" s="187" t="s">
        <v>35</v>
      </c>
      <c r="D39" s="187"/>
      <c r="E39" s="187"/>
      <c r="F39" s="187"/>
      <c r="G39" s="187"/>
    </row>
    <row r="40" spans="1:16" ht="12" customHeight="1" x14ac:dyDescent="0.25">
      <c r="C40" s="172"/>
      <c r="D40" s="173"/>
      <c r="E40" s="173"/>
      <c r="F40" s="173"/>
      <c r="G40" s="173"/>
    </row>
    <row r="43" spans="1:16" x14ac:dyDescent="0.25">
      <c r="I43" s="170"/>
    </row>
    <row r="44" spans="1:16" ht="15.75" customHeight="1" x14ac:dyDescent="0.25"/>
    <row r="50" spans="3:18" x14ac:dyDescent="0.25">
      <c r="C50" s="167"/>
      <c r="D50" s="168"/>
      <c r="E50" s="169"/>
      <c r="F50" s="169"/>
      <c r="G50" s="169"/>
      <c r="H50" s="169"/>
      <c r="I50" s="169"/>
      <c r="J50" s="169"/>
      <c r="K50" s="169"/>
      <c r="L50" s="169"/>
      <c r="M50" s="169"/>
      <c r="N50" s="169"/>
      <c r="O50" s="105"/>
      <c r="P50" s="105"/>
      <c r="Q50" s="89"/>
    </row>
    <row r="51" spans="3:18" x14ac:dyDescent="0.25">
      <c r="C51" s="186"/>
      <c r="D51" s="186"/>
      <c r="E51" s="186"/>
      <c r="F51" s="186"/>
      <c r="G51" s="186"/>
      <c r="H51" s="186"/>
      <c r="I51" s="186"/>
      <c r="J51" s="186"/>
      <c r="K51" s="186"/>
      <c r="L51" s="186"/>
      <c r="M51" s="186"/>
      <c r="N51" s="186"/>
      <c r="O51" s="186"/>
      <c r="P51" s="186"/>
      <c r="Q51" s="186"/>
      <c r="R51" s="186"/>
    </row>
  </sheetData>
  <sheetProtection algorithmName="SHA-512" hashValue="hsvmpRFP3y8TQ3DE8wWj6CgIn65wpv9zGSfo4cbH2lriICkMeGkZU2I+AAqyTri0xW5LdmzTjF5vxSnw2/7/5w==" saltValue="nOpmOW0B3R7FKmqPhSZkIw==" spinCount="100000" sheet="1" objects="1" scenarios="1"/>
  <mergeCells count="10">
    <mergeCell ref="C38:F38"/>
    <mergeCell ref="C39:G39"/>
    <mergeCell ref="C51:R51"/>
    <mergeCell ref="C15:R15"/>
    <mergeCell ref="B3:Q3"/>
    <mergeCell ref="C22:N22"/>
    <mergeCell ref="C24:C26"/>
    <mergeCell ref="C28:C29"/>
    <mergeCell ref="C32:D32"/>
    <mergeCell ref="C37:F37"/>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dropdown!$A$1:$A$16</xm:f>
          </x14:formula1>
          <xm:sqref>F18</xm:sqref>
        </x14:dataValidation>
        <x14:dataValidation type="list" allowBlank="1" showInputMessage="1" showErrorMessage="1">
          <x14:formula1>
            <xm:f>dropdown!$E$1:$E$2</xm:f>
          </x14:formula1>
          <xm:sqref>C30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6"/>
  <sheetViews>
    <sheetView showGridLines="0" topLeftCell="A4" workbookViewId="0">
      <selection activeCell="J19" sqref="J19"/>
    </sheetView>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s="90" customFormat="1" ht="28.5" customHeight="1" thickBot="1" x14ac:dyDescent="0.3">
      <c r="A2" s="91"/>
      <c r="B2" s="92"/>
      <c r="C2" s="93" t="str">
        <f>'Credit Calculator - Gen'!C2</f>
        <v>RPM 2025/26 Base Residual Auction Pre-Auction Credit Calculator</v>
      </c>
      <c r="D2" s="94"/>
      <c r="E2" s="94"/>
      <c r="F2" s="94"/>
      <c r="G2" s="94"/>
      <c r="H2" s="94"/>
      <c r="I2" s="94"/>
      <c r="J2" s="94"/>
      <c r="K2" s="94"/>
      <c r="L2" s="94"/>
      <c r="M2" s="94"/>
      <c r="N2" s="94"/>
      <c r="O2" s="94"/>
      <c r="P2" s="94"/>
      <c r="Q2" s="95"/>
    </row>
    <row r="3" spans="1:22" ht="52.5" customHeight="1" x14ac:dyDescent="0.25">
      <c r="A3" s="8"/>
      <c r="B3" s="192" t="s">
        <v>0</v>
      </c>
      <c r="C3" s="192"/>
      <c r="D3" s="192"/>
      <c r="E3" s="192"/>
      <c r="F3" s="192"/>
      <c r="G3" s="192"/>
      <c r="H3" s="192"/>
      <c r="I3" s="192"/>
      <c r="J3" s="192"/>
      <c r="K3" s="192"/>
      <c r="L3" s="192"/>
      <c r="M3" s="192"/>
      <c r="N3" s="192"/>
      <c r="O3" s="192"/>
      <c r="P3" s="192"/>
      <c r="Q3" s="192"/>
      <c r="R3" s="9"/>
      <c r="S3" s="9"/>
      <c r="T3" s="9"/>
      <c r="U3" s="9"/>
      <c r="V3" s="9"/>
    </row>
    <row r="4" spans="1:22" ht="18.75" x14ac:dyDescent="0.25">
      <c r="A4" s="8"/>
      <c r="B4" s="10" t="s">
        <v>1</v>
      </c>
      <c r="C4" s="11"/>
      <c r="D4" s="12"/>
      <c r="E4" s="12"/>
      <c r="F4" s="12"/>
      <c r="G4" s="12"/>
      <c r="H4" s="12"/>
      <c r="I4" s="12"/>
      <c r="J4" s="100"/>
      <c r="K4" s="12"/>
      <c r="L4" s="12"/>
      <c r="M4" s="12"/>
      <c r="N4" s="13"/>
      <c r="O4" s="12"/>
      <c r="P4" s="14"/>
      <c r="Q4" s="9"/>
      <c r="R4" s="9"/>
      <c r="S4" s="9"/>
      <c r="T4" s="9"/>
      <c r="U4" s="9"/>
      <c r="V4" s="9"/>
    </row>
    <row r="5" spans="1:22" ht="15" customHeight="1" x14ac:dyDescent="0.25">
      <c r="A5" s="3"/>
      <c r="B5" s="15"/>
      <c r="C5" s="104" t="s">
        <v>2</v>
      </c>
      <c r="D5" s="17"/>
      <c r="E5" s="17"/>
      <c r="F5" s="17"/>
      <c r="G5" s="17"/>
      <c r="H5" s="17"/>
      <c r="I5" s="17"/>
      <c r="J5" s="17"/>
      <c r="K5" s="17"/>
      <c r="L5" s="17"/>
      <c r="M5" s="17"/>
      <c r="N5" s="17"/>
      <c r="O5" s="17"/>
      <c r="P5" s="1"/>
    </row>
    <row r="6" spans="1:22" ht="15" customHeight="1" x14ac:dyDescent="0.25">
      <c r="A6" s="3"/>
      <c r="B6" s="15"/>
      <c r="C6" s="104" t="s">
        <v>3</v>
      </c>
      <c r="D6" s="17"/>
      <c r="E6" s="17"/>
      <c r="F6" s="17"/>
      <c r="G6" s="17"/>
      <c r="H6" s="17"/>
      <c r="I6" s="17"/>
      <c r="J6" s="17"/>
      <c r="K6" s="17"/>
      <c r="L6" s="17"/>
      <c r="M6" s="17"/>
      <c r="N6" s="17"/>
      <c r="O6" s="17"/>
      <c r="P6" s="1"/>
    </row>
    <row r="7" spans="1:22" ht="15" customHeight="1" x14ac:dyDescent="0.25">
      <c r="A7" s="3"/>
      <c r="B7" s="15"/>
      <c r="C7" s="104" t="s">
        <v>4</v>
      </c>
      <c r="D7" s="17"/>
      <c r="E7" s="17"/>
      <c r="F7" s="17"/>
      <c r="G7" s="17"/>
      <c r="H7" s="17"/>
      <c r="I7" s="17"/>
      <c r="J7" s="17"/>
      <c r="K7" s="17"/>
      <c r="L7" s="17"/>
      <c r="M7" s="17"/>
      <c r="N7" s="17"/>
      <c r="O7" s="17"/>
      <c r="P7" s="1"/>
    </row>
    <row r="8" spans="1:22" ht="15" customHeight="1" x14ac:dyDescent="0.25">
      <c r="A8" s="3"/>
      <c r="B8" s="15"/>
      <c r="C8" s="104" t="s">
        <v>44</v>
      </c>
      <c r="D8" s="17"/>
      <c r="E8" s="17"/>
      <c r="F8" s="17"/>
      <c r="G8" s="17"/>
      <c r="H8" s="17"/>
      <c r="I8" s="17"/>
      <c r="J8" s="17"/>
      <c r="K8" s="17"/>
      <c r="L8" s="17"/>
      <c r="M8" s="17"/>
      <c r="N8" s="17"/>
      <c r="O8" s="17"/>
      <c r="P8" s="1"/>
    </row>
    <row r="9" spans="1:22" ht="15" customHeight="1" x14ac:dyDescent="0.25">
      <c r="A9" s="3"/>
      <c r="B9" s="15"/>
      <c r="C9" s="104" t="s">
        <v>42</v>
      </c>
      <c r="D9" s="17"/>
      <c r="E9" s="17"/>
      <c r="F9" s="17"/>
      <c r="G9" s="17"/>
      <c r="H9" s="17"/>
      <c r="I9" s="17"/>
      <c r="J9" s="17"/>
      <c r="K9" s="17"/>
      <c r="L9" s="17"/>
      <c r="M9" s="17"/>
      <c r="N9" s="17"/>
      <c r="O9" s="17"/>
      <c r="P9" s="1"/>
    </row>
    <row r="10" spans="1:22" ht="15" customHeight="1" x14ac:dyDescent="0.25">
      <c r="A10" s="3"/>
      <c r="B10" s="15"/>
      <c r="C10" s="104" t="s">
        <v>43</v>
      </c>
      <c r="D10" s="17"/>
      <c r="E10" s="17"/>
      <c r="F10" s="17"/>
      <c r="G10" s="17"/>
      <c r="H10" s="17"/>
      <c r="I10" s="17"/>
      <c r="J10" s="17"/>
      <c r="K10" s="17"/>
      <c r="L10" s="17"/>
      <c r="M10" s="17"/>
      <c r="N10" s="17"/>
      <c r="O10" s="17"/>
      <c r="P10" s="1"/>
    </row>
    <row r="11" spans="1:22" s="90" customFormat="1" ht="15" customHeight="1" x14ac:dyDescent="0.25">
      <c r="A11" s="91"/>
      <c r="B11" s="103"/>
      <c r="C11" s="104" t="s">
        <v>47</v>
      </c>
      <c r="D11" s="105"/>
      <c r="E11" s="105"/>
      <c r="F11" s="105"/>
      <c r="G11" s="105"/>
      <c r="H11" s="105"/>
      <c r="I11" s="105"/>
      <c r="J11" s="105"/>
      <c r="K11" s="105"/>
      <c r="L11" s="105"/>
      <c r="M11" s="105"/>
      <c r="N11" s="105"/>
      <c r="O11" s="105"/>
      <c r="P11" s="89"/>
    </row>
    <row r="12" spans="1:22" s="90" customFormat="1" ht="15" customHeight="1" x14ac:dyDescent="0.25">
      <c r="A12" s="91"/>
      <c r="B12" s="103"/>
      <c r="C12" s="104"/>
      <c r="D12" s="105"/>
      <c r="E12" s="105"/>
      <c r="F12" s="105"/>
      <c r="G12" s="105"/>
      <c r="H12" s="105"/>
      <c r="I12" s="105"/>
      <c r="J12" s="105"/>
      <c r="K12" s="105"/>
      <c r="L12" s="105"/>
      <c r="M12" s="105"/>
      <c r="N12" s="105"/>
      <c r="O12" s="105"/>
      <c r="P12" s="89"/>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167" t="s">
        <v>33</v>
      </c>
      <c r="D14" s="168"/>
      <c r="E14" s="169"/>
      <c r="F14" s="169"/>
      <c r="G14" s="169"/>
      <c r="H14" s="169"/>
      <c r="I14" s="169"/>
      <c r="J14" s="169"/>
      <c r="K14" s="169"/>
      <c r="L14" s="169"/>
      <c r="M14" s="169"/>
      <c r="N14" s="169"/>
      <c r="O14" s="105"/>
      <c r="P14" s="105"/>
      <c r="Q14" s="89"/>
      <c r="R14" s="88"/>
    </row>
    <row r="15" spans="1:22" ht="30.75" customHeight="1" x14ac:dyDescent="0.25">
      <c r="A15" s="3"/>
      <c r="B15" s="15"/>
      <c r="C15" s="186" t="s">
        <v>45</v>
      </c>
      <c r="D15" s="186"/>
      <c r="E15" s="186"/>
      <c r="F15" s="186"/>
      <c r="G15" s="186"/>
      <c r="H15" s="186"/>
      <c r="I15" s="186"/>
      <c r="J15" s="186"/>
      <c r="K15" s="186"/>
      <c r="L15" s="186"/>
      <c r="M15" s="186"/>
      <c r="N15" s="186"/>
      <c r="O15" s="186"/>
      <c r="P15" s="186"/>
      <c r="Q15" s="186"/>
      <c r="R15" s="186"/>
    </row>
    <row r="16" spans="1:22" ht="15.75" thickBot="1" x14ac:dyDescent="0.3">
      <c r="A16" s="3"/>
      <c r="B16" s="1"/>
      <c r="D16" s="1"/>
      <c r="E16" s="1"/>
      <c r="F16" s="1"/>
      <c r="G16" s="1"/>
      <c r="H16" s="1"/>
      <c r="I16" s="1"/>
      <c r="J16" s="1"/>
      <c r="K16" s="1"/>
      <c r="L16" s="1"/>
      <c r="M16" s="1"/>
      <c r="N16" s="1"/>
      <c r="O16" s="1"/>
      <c r="P16" s="1"/>
    </row>
    <row r="17" spans="1:19" ht="15" customHeight="1" x14ac:dyDescent="0.25">
      <c r="A17" s="3"/>
      <c r="B17" s="18"/>
      <c r="C17" s="19" t="s">
        <v>5</v>
      </c>
      <c r="D17" s="20"/>
      <c r="E17" s="21"/>
      <c r="F17" s="110" t="s">
        <v>28</v>
      </c>
      <c r="G17" s="1"/>
      <c r="H17" s="177"/>
      <c r="I17" s="177"/>
      <c r="J17" s="177"/>
      <c r="K17" s="177"/>
      <c r="L17" s="177"/>
      <c r="M17" s="177"/>
      <c r="N17" s="177"/>
      <c r="O17" s="177"/>
      <c r="P17" s="177"/>
      <c r="Q17" s="177"/>
      <c r="R17" s="177"/>
      <c r="S17" s="177"/>
    </row>
    <row r="18" spans="1:19" x14ac:dyDescent="0.25">
      <c r="A18" s="3"/>
      <c r="B18" s="23"/>
      <c r="C18" s="24" t="s">
        <v>7</v>
      </c>
      <c r="D18" s="17"/>
      <c r="E18" s="25"/>
      <c r="F18" s="26" t="s">
        <v>30</v>
      </c>
      <c r="G18" s="1"/>
      <c r="H18" s="177"/>
      <c r="I18" s="177"/>
      <c r="J18" s="177"/>
      <c r="K18" s="177"/>
      <c r="L18" s="177"/>
      <c r="M18" s="177"/>
      <c r="N18" s="177"/>
      <c r="O18" s="177"/>
      <c r="P18" s="177"/>
      <c r="Q18" s="177"/>
      <c r="R18" s="177"/>
      <c r="S18" s="177"/>
    </row>
    <row r="19" spans="1:19" ht="15.75" thickBot="1" x14ac:dyDescent="0.3">
      <c r="A19" s="3"/>
      <c r="B19" s="27"/>
      <c r="C19" s="28" t="s">
        <v>9</v>
      </c>
      <c r="D19" s="29"/>
      <c r="E19" s="30"/>
      <c r="F19" s="31">
        <v>0</v>
      </c>
      <c r="G19" s="1"/>
      <c r="H19" s="177"/>
      <c r="I19" s="177"/>
      <c r="J19" s="177"/>
      <c r="K19" s="177"/>
      <c r="L19" s="177"/>
      <c r="M19" s="177"/>
      <c r="N19" s="177"/>
      <c r="O19" s="177"/>
      <c r="P19" s="177"/>
      <c r="Q19" s="177"/>
      <c r="R19" s="177"/>
      <c r="S19" s="177"/>
    </row>
    <row r="20" spans="1:19" x14ac:dyDescent="0.25">
      <c r="A20" s="3"/>
      <c r="B20" s="32"/>
      <c r="C20" s="33" t="s">
        <v>10</v>
      </c>
      <c r="D20" s="34"/>
      <c r="E20" s="35"/>
      <c r="F20" s="36">
        <v>23500</v>
      </c>
      <c r="G20" s="1"/>
      <c r="H20" s="22"/>
      <c r="I20" s="22"/>
      <c r="J20" s="22"/>
      <c r="K20" s="22"/>
      <c r="L20" s="22"/>
      <c r="M20" s="22"/>
      <c r="N20" s="22"/>
      <c r="O20" s="22"/>
      <c r="P20" s="22"/>
    </row>
    <row r="21" spans="1:19" ht="15.75" thickBot="1" x14ac:dyDescent="0.3">
      <c r="A21" s="3"/>
      <c r="B21" s="37"/>
      <c r="C21" s="38" t="s">
        <v>11</v>
      </c>
      <c r="D21" s="39"/>
      <c r="E21" s="40"/>
      <c r="F21" s="130">
        <v>1.2450000000000001</v>
      </c>
      <c r="G21" s="1"/>
      <c r="H21" s="22"/>
      <c r="I21" s="22"/>
      <c r="J21" s="22"/>
      <c r="K21" s="22"/>
      <c r="L21" s="22"/>
      <c r="M21" s="22"/>
      <c r="N21" s="22"/>
      <c r="O21" s="22"/>
      <c r="P21" s="22"/>
    </row>
    <row r="22" spans="1:19" ht="15.75" thickBot="1" x14ac:dyDescent="0.3">
      <c r="A22" s="41"/>
      <c r="B22" s="22"/>
      <c r="C22" s="22"/>
      <c r="D22" s="22"/>
      <c r="E22" s="22"/>
      <c r="F22" s="22"/>
      <c r="G22" s="22"/>
      <c r="H22" s="22"/>
      <c r="I22" s="22"/>
      <c r="J22" s="22"/>
      <c r="K22" s="22"/>
      <c r="L22" s="22"/>
      <c r="M22" s="22"/>
      <c r="N22" s="22"/>
      <c r="O22" s="22"/>
      <c r="P22" s="22"/>
    </row>
    <row r="23" spans="1:19" ht="15.75" thickBot="1" x14ac:dyDescent="0.3">
      <c r="A23" s="41"/>
      <c r="B23" s="42"/>
      <c r="C23" s="193" t="s">
        <v>12</v>
      </c>
      <c r="D23" s="193"/>
      <c r="E23" s="193"/>
      <c r="F23" s="193"/>
      <c r="G23" s="193"/>
      <c r="H23" s="193"/>
      <c r="I23" s="193"/>
      <c r="J23" s="193"/>
      <c r="K23" s="193"/>
      <c r="L23" s="193"/>
      <c r="M23" s="193"/>
      <c r="N23" s="193"/>
      <c r="O23" s="43"/>
      <c r="P23" s="22"/>
    </row>
    <row r="24" spans="1:19" x14ac:dyDescent="0.25">
      <c r="A24" s="41"/>
      <c r="B24" s="44"/>
      <c r="C24" s="45"/>
      <c r="D24" s="45"/>
      <c r="E24" s="46">
        <v>1</v>
      </c>
      <c r="F24" s="46">
        <v>2</v>
      </c>
      <c r="G24" s="46">
        <v>3</v>
      </c>
      <c r="H24" s="46">
        <v>4</v>
      </c>
      <c r="I24" s="46">
        <v>5</v>
      </c>
      <c r="J24" s="46">
        <v>6</v>
      </c>
      <c r="K24" s="46">
        <v>7</v>
      </c>
      <c r="L24" s="46">
        <v>8</v>
      </c>
      <c r="M24" s="46">
        <v>9</v>
      </c>
      <c r="N24" s="46">
        <v>10</v>
      </c>
      <c r="O24" s="47"/>
      <c r="P24" s="22"/>
    </row>
    <row r="25" spans="1:19" ht="15.75" customHeight="1" thickBot="1" x14ac:dyDescent="0.3">
      <c r="A25" s="41"/>
      <c r="B25" s="48"/>
      <c r="C25" s="194" t="s">
        <v>38</v>
      </c>
      <c r="D25" s="49" t="s">
        <v>13</v>
      </c>
      <c r="E25" s="50">
        <v>0</v>
      </c>
      <c r="F25" s="50">
        <v>0</v>
      </c>
      <c r="G25" s="50">
        <v>0</v>
      </c>
      <c r="H25" s="50">
        <v>0</v>
      </c>
      <c r="I25" s="50">
        <v>0</v>
      </c>
      <c r="J25" s="50">
        <v>0</v>
      </c>
      <c r="K25" s="50">
        <v>0</v>
      </c>
      <c r="L25" s="50">
        <v>0</v>
      </c>
      <c r="M25" s="50">
        <v>0</v>
      </c>
      <c r="N25" s="50">
        <v>0</v>
      </c>
      <c r="O25" s="51"/>
      <c r="P25" s="22"/>
    </row>
    <row r="26" spans="1:19" ht="15.75" thickBot="1" x14ac:dyDescent="0.3">
      <c r="A26" s="41"/>
      <c r="B26" s="48"/>
      <c r="C26" s="195"/>
      <c r="D26" s="52" t="s">
        <v>14</v>
      </c>
      <c r="E26" s="53">
        <v>10</v>
      </c>
      <c r="F26" s="53">
        <v>0</v>
      </c>
      <c r="G26" s="53">
        <v>0</v>
      </c>
      <c r="H26" s="53">
        <v>0</v>
      </c>
      <c r="I26" s="53">
        <v>0</v>
      </c>
      <c r="J26" s="53">
        <v>0</v>
      </c>
      <c r="K26" s="53">
        <v>0</v>
      </c>
      <c r="L26" s="53">
        <v>0</v>
      </c>
      <c r="M26" s="53">
        <v>0</v>
      </c>
      <c r="N26" s="53">
        <v>0</v>
      </c>
      <c r="O26" s="51"/>
      <c r="P26" s="22"/>
    </row>
    <row r="27" spans="1:19" ht="15.75" thickBot="1" x14ac:dyDescent="0.3">
      <c r="A27" s="41"/>
      <c r="B27" s="48"/>
      <c r="C27" s="195"/>
      <c r="D27" s="54" t="s">
        <v>15</v>
      </c>
      <c r="E27" s="55" t="s">
        <v>16</v>
      </c>
      <c r="F27" s="55" t="s">
        <v>16</v>
      </c>
      <c r="G27" s="55" t="s">
        <v>16</v>
      </c>
      <c r="H27" s="55" t="s">
        <v>16</v>
      </c>
      <c r="I27" s="55" t="s">
        <v>16</v>
      </c>
      <c r="J27" s="55" t="s">
        <v>16</v>
      </c>
      <c r="K27" s="55" t="s">
        <v>16</v>
      </c>
      <c r="L27" s="55" t="s">
        <v>16</v>
      </c>
      <c r="M27" s="55" t="s">
        <v>16</v>
      </c>
      <c r="N27" s="55" t="s">
        <v>16</v>
      </c>
      <c r="O27" s="51"/>
      <c r="P27" s="22"/>
    </row>
    <row r="28" spans="1:19" ht="15.75" thickBot="1" x14ac:dyDescent="0.3">
      <c r="A28" s="41"/>
      <c r="B28" s="48"/>
      <c r="C28" s="56"/>
      <c r="D28" s="57"/>
      <c r="E28" s="58"/>
      <c r="F28" s="58"/>
      <c r="G28" s="58"/>
      <c r="H28" s="57"/>
      <c r="I28" s="57"/>
      <c r="J28" s="57"/>
      <c r="K28" s="57"/>
      <c r="L28" s="57"/>
      <c r="M28" s="57"/>
      <c r="N28" s="59"/>
      <c r="O28" s="51"/>
      <c r="P28" s="22"/>
    </row>
    <row r="29" spans="1:19" ht="15.75" customHeight="1" thickBot="1" x14ac:dyDescent="0.3">
      <c r="A29" s="41"/>
      <c r="B29" s="48"/>
      <c r="C29" s="197" t="s">
        <v>39</v>
      </c>
      <c r="D29" s="60" t="s">
        <v>13</v>
      </c>
      <c r="E29" s="50">
        <v>0</v>
      </c>
      <c r="F29" s="50">
        <v>0</v>
      </c>
      <c r="G29" s="50">
        <v>0</v>
      </c>
      <c r="H29" s="50">
        <v>0</v>
      </c>
      <c r="I29" s="50">
        <v>0</v>
      </c>
      <c r="J29" s="50">
        <v>0</v>
      </c>
      <c r="K29" s="50">
        <v>0</v>
      </c>
      <c r="L29" s="50">
        <v>0</v>
      </c>
      <c r="M29" s="50">
        <v>0</v>
      </c>
      <c r="N29" s="50">
        <v>0</v>
      </c>
      <c r="O29" s="51"/>
      <c r="P29" s="22"/>
    </row>
    <row r="30" spans="1:19" ht="14.25" customHeight="1" thickBot="1" x14ac:dyDescent="0.3">
      <c r="A30" s="41"/>
      <c r="B30" s="48"/>
      <c r="C30" s="198"/>
      <c r="D30" s="61" t="s">
        <v>14</v>
      </c>
      <c r="E30" s="53">
        <v>20</v>
      </c>
      <c r="F30" s="53">
        <v>0</v>
      </c>
      <c r="G30" s="53">
        <v>0</v>
      </c>
      <c r="H30" s="53">
        <v>0</v>
      </c>
      <c r="I30" s="53">
        <v>0</v>
      </c>
      <c r="J30" s="53">
        <v>0</v>
      </c>
      <c r="K30" s="53">
        <v>0</v>
      </c>
      <c r="L30" s="53">
        <v>0</v>
      </c>
      <c r="M30" s="53">
        <v>0</v>
      </c>
      <c r="N30" s="53">
        <v>0</v>
      </c>
      <c r="O30" s="51"/>
      <c r="P30" s="22"/>
    </row>
    <row r="31" spans="1:19" ht="15.75" thickBot="1" x14ac:dyDescent="0.3">
      <c r="A31" s="41"/>
      <c r="B31" s="48"/>
      <c r="C31" s="175" t="s">
        <v>40</v>
      </c>
      <c r="D31" s="86" t="s">
        <v>15</v>
      </c>
      <c r="E31" s="55" t="s">
        <v>16</v>
      </c>
      <c r="F31" s="55" t="s">
        <v>16</v>
      </c>
      <c r="G31" s="55" t="s">
        <v>16</v>
      </c>
      <c r="H31" s="55" t="s">
        <v>16</v>
      </c>
      <c r="I31" s="55" t="s">
        <v>16</v>
      </c>
      <c r="J31" s="55" t="s">
        <v>16</v>
      </c>
      <c r="K31" s="55" t="s">
        <v>16</v>
      </c>
      <c r="L31" s="55" t="s">
        <v>16</v>
      </c>
      <c r="M31" s="55" t="s">
        <v>16</v>
      </c>
      <c r="N31" s="62" t="s">
        <v>16</v>
      </c>
      <c r="O31" s="51"/>
      <c r="P31" s="22"/>
    </row>
    <row r="32" spans="1:19" ht="15.75" thickBot="1" x14ac:dyDescent="0.3">
      <c r="A32" s="41"/>
      <c r="B32" s="48"/>
      <c r="C32" s="63"/>
      <c r="D32" s="63"/>
      <c r="E32" s="63"/>
      <c r="F32" s="63"/>
      <c r="G32" s="63"/>
      <c r="H32" s="63"/>
      <c r="I32" s="63"/>
      <c r="J32" s="63"/>
      <c r="K32" s="63"/>
      <c r="L32" s="63"/>
      <c r="M32" s="63"/>
      <c r="N32" s="63"/>
      <c r="O32" s="51"/>
      <c r="P32" s="1"/>
    </row>
    <row r="33" spans="1:16" ht="15.75" thickBot="1" x14ac:dyDescent="0.3">
      <c r="A33" s="3"/>
      <c r="B33" s="64"/>
      <c r="C33" s="196" t="s">
        <v>17</v>
      </c>
      <c r="D33" s="196"/>
      <c r="E33" s="65">
        <f>IF(UPPER($F$17="GEN"),ROUND(E26*(1-$F$19),1)*$F$20+ROUND(E30*(1-$F$19),1)*IF($C$31="Summer",$F$20*184/365,$F$20*181/365),ROUND(E26*$F$21,1)*$F$20+ROUND(E30*$F$21,1)*IF($C$31="Summer",$F$20*184/365,$F$20*181/365))</f>
        <v>588729.72602739721</v>
      </c>
      <c r="F33" s="65">
        <f>IF(UPPER($F$17="GEN"),ROUND(F26*(1-$F$19),1)*$F$20+ROUND(F30*(1-$F$19),1)*IF($C$31="Summer",$F$20*184/365,$F$20*181/365),ROUND(F26*$F$21,1)*$F$20+ROUND(F30*$F$21,1)*IF($C$31="Summer",$F$20*184/365,$F$20*181/365))</f>
        <v>0</v>
      </c>
      <c r="G33" s="65">
        <f t="shared" ref="G33:N33" si="0">IF(UPPER($F$17="GEN"),ROUND(G26*(1-$F$19),1)*$F$20+ROUND(G30*(1-$F$19),1)*IF($C$31="Summer",$F$20*184/365,$F$20*181/365),ROUND(G26*$F$21,1)*$F$20+ROUND(G30*$F$21,1)*IF($C$31="Summer",$F$20*184/365,$F$20*181/365))</f>
        <v>0</v>
      </c>
      <c r="H33" s="65">
        <f t="shared" si="0"/>
        <v>0</v>
      </c>
      <c r="I33" s="65">
        <f t="shared" si="0"/>
        <v>0</v>
      </c>
      <c r="J33" s="65">
        <f t="shared" si="0"/>
        <v>0</v>
      </c>
      <c r="K33" s="65">
        <f t="shared" si="0"/>
        <v>0</v>
      </c>
      <c r="L33" s="65">
        <f t="shared" si="0"/>
        <v>0</v>
      </c>
      <c r="M33" s="65">
        <f t="shared" si="0"/>
        <v>0</v>
      </c>
      <c r="N33" s="65">
        <f t="shared" si="0"/>
        <v>0</v>
      </c>
      <c r="O33" s="66"/>
      <c r="P33" s="1"/>
    </row>
    <row r="34" spans="1:16" ht="15.75" thickBot="1" x14ac:dyDescent="0.3">
      <c r="A34" s="3"/>
      <c r="B34" s="1"/>
      <c r="C34" s="1"/>
      <c r="D34" s="1"/>
      <c r="E34" s="1"/>
      <c r="F34" s="1"/>
      <c r="G34" s="1"/>
      <c r="H34" s="1"/>
      <c r="I34" s="1"/>
      <c r="J34" s="1"/>
      <c r="K34" s="1"/>
      <c r="L34" s="1"/>
      <c r="M34" s="1"/>
      <c r="N34" s="1"/>
      <c r="O34" s="1"/>
      <c r="P34" s="1"/>
    </row>
    <row r="35" spans="1:16" x14ac:dyDescent="0.25">
      <c r="A35" s="3"/>
      <c r="B35" s="32"/>
      <c r="C35" s="67" t="s">
        <v>18</v>
      </c>
      <c r="D35" s="68"/>
      <c r="E35" s="68"/>
      <c r="F35" s="68"/>
      <c r="G35" s="69">
        <f>SUM(E26:N26)+SUM(E30:N30)</f>
        <v>30</v>
      </c>
      <c r="H35" s="1"/>
      <c r="I35" s="1"/>
      <c r="J35" s="1"/>
      <c r="K35" s="1"/>
      <c r="L35" s="1"/>
      <c r="M35" s="1"/>
      <c r="N35" s="1"/>
      <c r="O35" s="1"/>
      <c r="P35" s="1"/>
    </row>
    <row r="36" spans="1:16" x14ac:dyDescent="0.25">
      <c r="A36" s="3"/>
      <c r="B36" s="23"/>
      <c r="C36" s="24" t="s">
        <v>19</v>
      </c>
      <c r="D36" s="17"/>
      <c r="E36" s="17"/>
      <c r="F36" s="17"/>
      <c r="G36" s="70">
        <f>IF(UPPER(F17="GEN"),ROUND(G35*(1-F19),1),ROUND(G35*F21,1))</f>
        <v>37.4</v>
      </c>
      <c r="H36" s="1"/>
      <c r="I36" s="1"/>
      <c r="J36" s="1"/>
      <c r="K36" s="1"/>
      <c r="L36" s="1"/>
      <c r="M36" s="1"/>
      <c r="N36" s="1"/>
      <c r="O36" s="1"/>
      <c r="P36" s="1"/>
    </row>
    <row r="37" spans="1:16" x14ac:dyDescent="0.25">
      <c r="A37" s="3"/>
      <c r="B37" s="23"/>
      <c r="C37" s="24" t="s">
        <v>20</v>
      </c>
      <c r="D37" s="17"/>
      <c r="E37" s="17"/>
      <c r="F37" s="17"/>
      <c r="G37" s="71">
        <f>SUM(E33:N33)</f>
        <v>588729.72602739721</v>
      </c>
      <c r="H37" s="1"/>
      <c r="I37" s="1"/>
      <c r="J37" s="1"/>
      <c r="K37" s="1"/>
      <c r="L37" s="1"/>
      <c r="M37" s="1"/>
      <c r="N37" s="1"/>
      <c r="O37" s="1"/>
      <c r="P37" s="1"/>
    </row>
    <row r="38" spans="1:16" ht="18.75" customHeight="1" thickBot="1" x14ac:dyDescent="0.3">
      <c r="A38" s="3"/>
      <c r="B38" s="27"/>
      <c r="C38" s="73" t="s">
        <v>21</v>
      </c>
      <c r="D38" s="74"/>
      <c r="E38" s="74"/>
      <c r="F38" s="74"/>
      <c r="G38" s="75">
        <v>0</v>
      </c>
      <c r="H38" s="72"/>
      <c r="I38" s="87"/>
      <c r="J38" s="1"/>
      <c r="K38" s="1"/>
      <c r="L38" s="1"/>
      <c r="M38" s="1"/>
      <c r="N38" s="1"/>
      <c r="O38" s="1"/>
      <c r="P38" s="1"/>
    </row>
    <row r="39" spans="1:16" ht="26.25" customHeight="1" thickBot="1" x14ac:dyDescent="0.3">
      <c r="A39" s="3"/>
      <c r="B39" s="64"/>
      <c r="C39" s="188" t="s">
        <v>34</v>
      </c>
      <c r="D39" s="188"/>
      <c r="E39" s="188"/>
      <c r="F39" s="189"/>
      <c r="G39" s="76">
        <f>ROUNDUP(IF(UPPER(F17="GEN"),G37*(1-G38),G37),-2)</f>
        <v>588800</v>
      </c>
      <c r="H39" s="1"/>
      <c r="I39" s="1"/>
      <c r="J39" s="1"/>
      <c r="K39" s="1"/>
      <c r="L39" s="1"/>
      <c r="M39" s="1"/>
      <c r="N39" s="1"/>
      <c r="O39" s="1"/>
      <c r="P39" s="1"/>
    </row>
    <row r="40" spans="1:16" ht="27.75" customHeight="1" thickBot="1" x14ac:dyDescent="0.3">
      <c r="B40" s="82"/>
      <c r="C40" s="190" t="s">
        <v>36</v>
      </c>
      <c r="D40" s="190"/>
      <c r="E40" s="190"/>
      <c r="F40" s="191"/>
      <c r="G40" s="76">
        <f>ROUNDUP(G39/0.9,-2)</f>
        <v>654300</v>
      </c>
    </row>
    <row r="41" spans="1:16" ht="38.25" customHeight="1" x14ac:dyDescent="0.25">
      <c r="C41" s="187" t="s">
        <v>35</v>
      </c>
      <c r="D41" s="187"/>
      <c r="E41" s="187"/>
      <c r="F41" s="187"/>
      <c r="G41" s="187"/>
    </row>
    <row r="42" spans="1:16" ht="12" customHeight="1" x14ac:dyDescent="0.25">
      <c r="C42" s="83"/>
      <c r="D42" s="84"/>
      <c r="E42" s="84"/>
      <c r="F42" s="84"/>
      <c r="G42" s="84"/>
    </row>
    <row r="45" spans="1:16" x14ac:dyDescent="0.25">
      <c r="I45" s="81"/>
    </row>
    <row r="46" spans="1:16" ht="15.75" customHeight="1" x14ac:dyDescent="0.25"/>
  </sheetData>
  <mergeCells count="9">
    <mergeCell ref="C39:F39"/>
    <mergeCell ref="C40:F40"/>
    <mergeCell ref="C41:G41"/>
    <mergeCell ref="C15:R15"/>
    <mergeCell ref="B3:Q3"/>
    <mergeCell ref="C23:N23"/>
    <mergeCell ref="C25:C27"/>
    <mergeCell ref="C29:C30"/>
    <mergeCell ref="C33:D33"/>
  </mergeCells>
  <conditionalFormatting sqref="F19">
    <cfRule type="expression" dxfId="3" priority="2">
      <formula>UPPER($F$17)="GEN"</formula>
    </cfRule>
  </conditionalFormatting>
  <conditionalFormatting sqref="G38">
    <cfRule type="expression" dxfId="2" priority="1">
      <formula>UPPER($F$17)="GEN"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dropdown!$A$1:$A$15</xm:f>
          </x14:formula1>
          <xm:sqref>F18</xm:sqref>
        </x14:dataValidation>
        <x14:dataValidation type="list" allowBlank="1" showInputMessage="1" showErrorMessage="1">
          <x14:formula1>
            <xm:f>dropdown!$E$1:$E$2</xm:f>
          </x14:formula1>
          <xm:sqref>C31</xm:sqref>
        </x14:dataValidation>
        <x14:dataValidation type="list" allowBlank="1" showInputMessage="1" showErrorMessage="1">
          <x14:formula1>
            <xm:f>dropdown!#REF!</xm:f>
          </x14:formula1>
          <xm:sqref>F17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46"/>
  <sheetViews>
    <sheetView showGridLines="0" workbookViewId="0">
      <selection activeCell="J19" sqref="J19"/>
    </sheetView>
  </sheetViews>
  <sheetFormatPr defaultColWidth="9.140625" defaultRowHeight="15" x14ac:dyDescent="0.25"/>
  <cols>
    <col min="1" max="1" width="2.28515625" style="90" customWidth="1"/>
    <col min="2" max="2" width="0.85546875" style="90" customWidth="1"/>
    <col min="3" max="3" width="20.140625" style="90" customWidth="1"/>
    <col min="4" max="4" width="11.140625" style="90" customWidth="1"/>
    <col min="5" max="14" width="14.85546875" style="90" customWidth="1"/>
    <col min="15" max="15" width="0.85546875" style="90" customWidth="1"/>
    <col min="16" max="16" width="8.85546875" style="90" customWidth="1"/>
    <col min="17" max="18" width="9.140625" style="90"/>
    <col min="19" max="20" width="9.140625" style="90" customWidth="1"/>
    <col min="21" max="16384" width="9.140625" style="90"/>
  </cols>
  <sheetData>
    <row r="1" spans="1:22" ht="9" customHeight="1" thickBot="1" x14ac:dyDescent="0.3">
      <c r="A1" s="89"/>
      <c r="B1" s="89"/>
      <c r="C1" s="89"/>
      <c r="D1" s="89"/>
      <c r="E1" s="89"/>
      <c r="F1" s="89"/>
      <c r="G1" s="89"/>
      <c r="H1" s="89"/>
      <c r="I1" s="89"/>
      <c r="J1" s="89"/>
      <c r="K1" s="89"/>
      <c r="L1" s="89"/>
      <c r="M1" s="89"/>
      <c r="N1" s="89"/>
      <c r="O1" s="89"/>
      <c r="P1" s="89"/>
    </row>
    <row r="2" spans="1:22" ht="28.5" customHeight="1" thickBot="1" x14ac:dyDescent="0.3">
      <c r="A2" s="91"/>
      <c r="B2" s="92"/>
      <c r="C2" s="93" t="str">
        <f>'Credit Calculator - Gen'!C2</f>
        <v>RPM 2025/26 Base Residual Auction Pre-Auction Credit Calculator</v>
      </c>
      <c r="D2" s="94"/>
      <c r="E2" s="94"/>
      <c r="F2" s="94"/>
      <c r="G2" s="94"/>
      <c r="H2" s="94"/>
      <c r="I2" s="94"/>
      <c r="J2" s="94"/>
      <c r="K2" s="94"/>
      <c r="L2" s="94"/>
      <c r="M2" s="94"/>
      <c r="N2" s="94"/>
      <c r="O2" s="94"/>
      <c r="P2" s="94"/>
      <c r="Q2" s="95"/>
    </row>
    <row r="3" spans="1:22" ht="52.5" customHeight="1" x14ac:dyDescent="0.25">
      <c r="A3" s="96"/>
      <c r="B3" s="192" t="s">
        <v>0</v>
      </c>
      <c r="C3" s="192"/>
      <c r="D3" s="192"/>
      <c r="E3" s="192"/>
      <c r="F3" s="192"/>
      <c r="G3" s="192"/>
      <c r="H3" s="192"/>
      <c r="I3" s="192"/>
      <c r="J3" s="192"/>
      <c r="K3" s="192"/>
      <c r="L3" s="192"/>
      <c r="M3" s="192"/>
      <c r="N3" s="192"/>
      <c r="O3" s="192"/>
      <c r="P3" s="192"/>
      <c r="Q3" s="192"/>
      <c r="R3" s="97"/>
      <c r="S3" s="97"/>
      <c r="T3" s="97"/>
      <c r="U3" s="97"/>
      <c r="V3" s="97"/>
    </row>
    <row r="4" spans="1:22" ht="18.75" x14ac:dyDescent="0.25">
      <c r="A4" s="96"/>
      <c r="B4" s="98" t="s">
        <v>1</v>
      </c>
      <c r="C4" s="99"/>
      <c r="D4" s="100"/>
      <c r="E4" s="100"/>
      <c r="F4" s="100"/>
      <c r="G4" s="100"/>
      <c r="H4" s="100"/>
      <c r="I4" s="100"/>
      <c r="J4" s="100"/>
      <c r="K4" s="100"/>
      <c r="L4" s="100"/>
      <c r="M4" s="100"/>
      <c r="N4" s="101"/>
      <c r="O4" s="100"/>
      <c r="P4" s="102"/>
      <c r="Q4" s="97"/>
      <c r="R4" s="97"/>
      <c r="S4" s="97"/>
      <c r="T4" s="97"/>
      <c r="U4" s="97"/>
      <c r="V4" s="97"/>
    </row>
    <row r="5" spans="1:22" ht="15" customHeight="1" x14ac:dyDescent="0.25">
      <c r="A5" s="91"/>
      <c r="B5" s="103"/>
      <c r="C5" s="104" t="s">
        <v>2</v>
      </c>
      <c r="D5" s="105"/>
      <c r="E5" s="105"/>
      <c r="F5" s="105"/>
      <c r="G5" s="105"/>
      <c r="H5" s="105"/>
      <c r="I5" s="105"/>
      <c r="J5" s="105"/>
      <c r="K5" s="105"/>
      <c r="L5" s="105"/>
      <c r="M5" s="105"/>
      <c r="N5" s="105"/>
      <c r="O5" s="105"/>
      <c r="P5" s="89"/>
    </row>
    <row r="6" spans="1:22" ht="15" customHeight="1" x14ac:dyDescent="0.25">
      <c r="A6" s="91"/>
      <c r="B6" s="103"/>
      <c r="C6" s="104" t="s">
        <v>3</v>
      </c>
      <c r="D6" s="105"/>
      <c r="E6" s="105"/>
      <c r="F6" s="105"/>
      <c r="G6" s="105"/>
      <c r="H6" s="105"/>
      <c r="I6" s="105"/>
      <c r="J6" s="105"/>
      <c r="K6" s="105"/>
      <c r="L6" s="105"/>
      <c r="M6" s="105"/>
      <c r="N6" s="105"/>
      <c r="O6" s="105"/>
      <c r="P6" s="89"/>
    </row>
    <row r="7" spans="1:22" ht="15" customHeight="1" x14ac:dyDescent="0.25">
      <c r="A7" s="91"/>
      <c r="B7" s="103"/>
      <c r="C7" s="104" t="s">
        <v>4</v>
      </c>
      <c r="D7" s="105"/>
      <c r="E7" s="105"/>
      <c r="F7" s="105"/>
      <c r="G7" s="105"/>
      <c r="H7" s="105"/>
      <c r="I7" s="105"/>
      <c r="J7" s="105"/>
      <c r="K7" s="105"/>
      <c r="L7" s="105"/>
      <c r="M7" s="105"/>
      <c r="N7" s="105"/>
      <c r="O7" s="105"/>
      <c r="P7" s="89"/>
    </row>
    <row r="8" spans="1:22" ht="15" customHeight="1" x14ac:dyDescent="0.25">
      <c r="A8" s="91"/>
      <c r="B8" s="103"/>
      <c r="C8" s="104" t="s">
        <v>44</v>
      </c>
      <c r="D8" s="105"/>
      <c r="E8" s="105"/>
      <c r="F8" s="105"/>
      <c r="G8" s="105"/>
      <c r="H8" s="105"/>
      <c r="I8" s="105"/>
      <c r="J8" s="105"/>
      <c r="K8" s="105"/>
      <c r="L8" s="105"/>
      <c r="M8" s="105"/>
      <c r="N8" s="105"/>
      <c r="O8" s="105"/>
      <c r="P8" s="89"/>
    </row>
    <row r="9" spans="1:22" ht="15" customHeight="1" x14ac:dyDescent="0.25">
      <c r="A9" s="91"/>
      <c r="B9" s="103"/>
      <c r="C9" s="104" t="s">
        <v>42</v>
      </c>
      <c r="D9" s="105"/>
      <c r="E9" s="105"/>
      <c r="F9" s="105"/>
      <c r="G9" s="105"/>
      <c r="H9" s="105"/>
      <c r="I9" s="105"/>
      <c r="J9" s="105"/>
      <c r="K9" s="105"/>
      <c r="L9" s="105"/>
      <c r="M9" s="105"/>
      <c r="N9" s="105"/>
      <c r="O9" s="105"/>
      <c r="P9" s="89"/>
    </row>
    <row r="10" spans="1:22" ht="15" customHeight="1" x14ac:dyDescent="0.25">
      <c r="A10" s="91"/>
      <c r="B10" s="103"/>
      <c r="C10" s="104" t="s">
        <v>43</v>
      </c>
      <c r="D10" s="105"/>
      <c r="E10" s="105"/>
      <c r="F10" s="105"/>
      <c r="G10" s="105"/>
      <c r="H10" s="105"/>
      <c r="I10" s="105"/>
      <c r="J10" s="105"/>
      <c r="K10" s="105"/>
      <c r="L10" s="105"/>
      <c r="M10" s="105"/>
      <c r="N10" s="105"/>
      <c r="O10" s="105"/>
      <c r="P10" s="89"/>
    </row>
    <row r="11" spans="1:22" ht="15" customHeight="1" x14ac:dyDescent="0.25">
      <c r="A11" s="91"/>
      <c r="B11" s="103"/>
      <c r="C11" s="104" t="s">
        <v>47</v>
      </c>
      <c r="D11" s="105"/>
      <c r="E11" s="105"/>
      <c r="F11" s="105"/>
      <c r="G11" s="105"/>
      <c r="H11" s="105"/>
      <c r="I11" s="105"/>
      <c r="J11" s="105"/>
      <c r="K11" s="105"/>
      <c r="L11" s="105"/>
      <c r="M11" s="105"/>
      <c r="N11" s="105"/>
      <c r="O11" s="105"/>
      <c r="P11" s="89"/>
    </row>
    <row r="12" spans="1:22" ht="15" customHeight="1" x14ac:dyDescent="0.25">
      <c r="A12" s="91"/>
      <c r="B12" s="103"/>
      <c r="C12" s="104"/>
      <c r="D12" s="105"/>
      <c r="E12" s="105"/>
      <c r="F12" s="105"/>
      <c r="G12" s="105"/>
      <c r="H12" s="105"/>
      <c r="I12" s="105"/>
      <c r="J12" s="105"/>
      <c r="K12" s="105"/>
      <c r="L12" s="105"/>
      <c r="M12" s="105"/>
      <c r="N12" s="105"/>
      <c r="O12" s="105"/>
      <c r="P12" s="89"/>
    </row>
    <row r="13" spans="1:22" ht="15" customHeight="1" x14ac:dyDescent="0.25">
      <c r="A13" s="91"/>
      <c r="B13" s="103"/>
      <c r="C13" s="104"/>
      <c r="D13" s="105"/>
      <c r="E13" s="105"/>
      <c r="F13" s="105"/>
      <c r="G13" s="105"/>
      <c r="H13" s="105"/>
      <c r="I13" s="105"/>
      <c r="J13" s="105"/>
      <c r="K13" s="105"/>
      <c r="L13" s="105"/>
      <c r="M13" s="105"/>
      <c r="N13" s="105"/>
      <c r="O13" s="105"/>
      <c r="P13" s="89"/>
    </row>
    <row r="14" spans="1:22" ht="15" customHeight="1" x14ac:dyDescent="0.25">
      <c r="A14" s="91"/>
      <c r="B14" s="103"/>
      <c r="C14" s="167" t="s">
        <v>33</v>
      </c>
      <c r="D14" s="168"/>
      <c r="E14" s="169"/>
      <c r="F14" s="169"/>
      <c r="G14" s="169"/>
      <c r="H14" s="169"/>
      <c r="I14" s="169"/>
      <c r="J14" s="169"/>
      <c r="K14" s="169"/>
      <c r="L14" s="169"/>
      <c r="M14" s="169"/>
      <c r="N14" s="169"/>
      <c r="O14" s="105"/>
      <c r="P14" s="105"/>
      <c r="Q14" s="89"/>
      <c r="R14" s="88"/>
    </row>
    <row r="15" spans="1:22" ht="30.75" customHeight="1" x14ac:dyDescent="0.25">
      <c r="A15" s="91"/>
      <c r="B15" s="103"/>
      <c r="C15" s="186" t="s">
        <v>46</v>
      </c>
      <c r="D15" s="186"/>
      <c r="E15" s="186"/>
      <c r="F15" s="186"/>
      <c r="G15" s="186"/>
      <c r="H15" s="186"/>
      <c r="I15" s="186"/>
      <c r="J15" s="186"/>
      <c r="K15" s="186"/>
      <c r="L15" s="186"/>
      <c r="M15" s="186"/>
      <c r="N15" s="186"/>
      <c r="O15" s="186"/>
      <c r="P15" s="186"/>
      <c r="Q15" s="186"/>
      <c r="R15" s="186"/>
    </row>
    <row r="16" spans="1:22" ht="15.75" thickBot="1" x14ac:dyDescent="0.3">
      <c r="A16" s="91"/>
      <c r="B16" s="89"/>
      <c r="D16" s="89"/>
      <c r="E16" s="89"/>
      <c r="F16" s="89"/>
      <c r="G16" s="89"/>
      <c r="H16" s="89"/>
      <c r="I16" s="89"/>
      <c r="J16" s="89"/>
      <c r="K16" s="89"/>
      <c r="L16" s="89"/>
      <c r="M16" s="89"/>
      <c r="N16" s="89"/>
      <c r="O16" s="89"/>
      <c r="P16" s="89"/>
    </row>
    <row r="17" spans="1:19" ht="15" customHeight="1" x14ac:dyDescent="0.25">
      <c r="A17" s="91"/>
      <c r="B17" s="106"/>
      <c r="C17" s="107" t="s">
        <v>5</v>
      </c>
      <c r="D17" s="108"/>
      <c r="E17" s="109"/>
      <c r="F17" s="110" t="s">
        <v>29</v>
      </c>
      <c r="G17" s="89"/>
      <c r="H17" s="176"/>
      <c r="I17" s="176"/>
      <c r="J17" s="176"/>
      <c r="K17" s="176"/>
      <c r="L17" s="176"/>
      <c r="M17" s="176"/>
      <c r="N17" s="176"/>
      <c r="O17" s="176"/>
      <c r="P17" s="176"/>
      <c r="Q17" s="176"/>
      <c r="R17" s="176"/>
      <c r="S17" s="176"/>
    </row>
    <row r="18" spans="1:19" x14ac:dyDescent="0.25">
      <c r="A18" s="91"/>
      <c r="B18" s="112"/>
      <c r="C18" s="113" t="s">
        <v>7</v>
      </c>
      <c r="D18" s="105"/>
      <c r="E18" s="114"/>
      <c r="F18" s="115" t="s">
        <v>31</v>
      </c>
      <c r="G18" s="89"/>
      <c r="H18" s="176"/>
      <c r="I18" s="176"/>
      <c r="J18" s="176"/>
      <c r="K18" s="176"/>
      <c r="L18" s="176"/>
      <c r="M18" s="176"/>
      <c r="N18" s="176"/>
      <c r="O18" s="176"/>
      <c r="P18" s="176"/>
      <c r="Q18" s="176"/>
      <c r="R18" s="176"/>
      <c r="S18" s="176"/>
    </row>
    <row r="19" spans="1:19" ht="15.75" thickBot="1" x14ac:dyDescent="0.3">
      <c r="A19" s="91"/>
      <c r="B19" s="116"/>
      <c r="C19" s="117" t="s">
        <v>9</v>
      </c>
      <c r="D19" s="118"/>
      <c r="E19" s="119"/>
      <c r="F19" s="120">
        <v>0</v>
      </c>
      <c r="G19" s="89"/>
      <c r="H19" s="176"/>
      <c r="I19" s="176"/>
      <c r="J19" s="176"/>
      <c r="K19" s="176"/>
      <c r="L19" s="176"/>
      <c r="M19" s="176"/>
      <c r="N19" s="176"/>
      <c r="O19" s="176"/>
      <c r="P19" s="176"/>
      <c r="Q19" s="176"/>
      <c r="R19" s="176"/>
      <c r="S19" s="176"/>
    </row>
    <row r="20" spans="1:19" x14ac:dyDescent="0.25">
      <c r="A20" s="91"/>
      <c r="B20" s="121"/>
      <c r="C20" s="122" t="s">
        <v>10</v>
      </c>
      <c r="D20" s="123"/>
      <c r="E20" s="124"/>
      <c r="F20" s="125" t="e">
        <f>VLOOKUP(F18,dropdown!A$1:B$15,2,FALSE)</f>
        <v>#N/A</v>
      </c>
      <c r="G20" s="89"/>
      <c r="H20" s="111"/>
      <c r="I20" s="111"/>
      <c r="J20" s="111"/>
      <c r="K20" s="111"/>
      <c r="L20" s="111"/>
      <c r="M20" s="111"/>
      <c r="N20" s="111"/>
      <c r="O20" s="111"/>
      <c r="P20" s="111"/>
    </row>
    <row r="21" spans="1:19" ht="15.75" thickBot="1" x14ac:dyDescent="0.3">
      <c r="A21" s="91"/>
      <c r="B21" s="126"/>
      <c r="C21" s="127" t="s">
        <v>11</v>
      </c>
      <c r="D21" s="128"/>
      <c r="E21" s="129"/>
      <c r="F21" s="130" t="e">
        <f>'Credit Calculator - Gen'!#REF!</f>
        <v>#REF!</v>
      </c>
      <c r="G21" s="89"/>
      <c r="H21" s="111"/>
      <c r="I21" s="111"/>
      <c r="J21" s="111"/>
      <c r="K21" s="111"/>
      <c r="L21" s="111"/>
      <c r="M21" s="111"/>
      <c r="N21" s="111"/>
      <c r="O21" s="111"/>
      <c r="P21" s="111"/>
    </row>
    <row r="22" spans="1:19" ht="15.75" thickBot="1" x14ac:dyDescent="0.3">
      <c r="A22" s="131"/>
      <c r="B22" s="111"/>
      <c r="C22" s="111"/>
      <c r="D22" s="111"/>
      <c r="E22" s="111"/>
      <c r="F22" s="111"/>
      <c r="G22" s="111"/>
      <c r="H22" s="111"/>
      <c r="I22" s="111"/>
      <c r="J22" s="111"/>
      <c r="K22" s="111"/>
      <c r="L22" s="111"/>
      <c r="M22" s="111"/>
      <c r="N22" s="111"/>
      <c r="O22" s="111"/>
      <c r="P22" s="111"/>
    </row>
    <row r="23" spans="1:19" ht="15.75" thickBot="1" x14ac:dyDescent="0.3">
      <c r="A23" s="131"/>
      <c r="B23" s="132"/>
      <c r="C23" s="193" t="s">
        <v>12</v>
      </c>
      <c r="D23" s="193"/>
      <c r="E23" s="193"/>
      <c r="F23" s="193"/>
      <c r="G23" s="193"/>
      <c r="H23" s="193"/>
      <c r="I23" s="193"/>
      <c r="J23" s="193"/>
      <c r="K23" s="193"/>
      <c r="L23" s="193"/>
      <c r="M23" s="193"/>
      <c r="N23" s="193"/>
      <c r="O23" s="133"/>
      <c r="P23" s="111"/>
    </row>
    <row r="24" spans="1:19" x14ac:dyDescent="0.25">
      <c r="A24" s="131"/>
      <c r="B24" s="134"/>
      <c r="C24" s="135"/>
      <c r="D24" s="135"/>
      <c r="E24" s="136">
        <v>1</v>
      </c>
      <c r="F24" s="136">
        <v>2</v>
      </c>
      <c r="G24" s="136">
        <v>3</v>
      </c>
      <c r="H24" s="136">
        <v>4</v>
      </c>
      <c r="I24" s="136">
        <v>5</v>
      </c>
      <c r="J24" s="136">
        <v>6</v>
      </c>
      <c r="K24" s="136">
        <v>7</v>
      </c>
      <c r="L24" s="136">
        <v>8</v>
      </c>
      <c r="M24" s="136">
        <v>9</v>
      </c>
      <c r="N24" s="136">
        <v>10</v>
      </c>
      <c r="O24" s="137"/>
      <c r="P24" s="111"/>
    </row>
    <row r="25" spans="1:19" ht="15.75" customHeight="1" thickBot="1" x14ac:dyDescent="0.3">
      <c r="A25" s="131"/>
      <c r="B25" s="138"/>
      <c r="C25" s="194" t="s">
        <v>38</v>
      </c>
      <c r="D25" s="139" t="s">
        <v>13</v>
      </c>
      <c r="E25" s="140">
        <v>0</v>
      </c>
      <c r="F25" s="140">
        <v>0</v>
      </c>
      <c r="G25" s="140">
        <v>0</v>
      </c>
      <c r="H25" s="140">
        <v>0</v>
      </c>
      <c r="I25" s="140">
        <v>0</v>
      </c>
      <c r="J25" s="140">
        <v>0</v>
      </c>
      <c r="K25" s="140">
        <v>0</v>
      </c>
      <c r="L25" s="140">
        <v>0</v>
      </c>
      <c r="M25" s="140">
        <v>0</v>
      </c>
      <c r="N25" s="140">
        <v>0</v>
      </c>
      <c r="O25" s="141"/>
      <c r="P25" s="111"/>
    </row>
    <row r="26" spans="1:19" ht="15.75" thickBot="1" x14ac:dyDescent="0.3">
      <c r="A26" s="131"/>
      <c r="B26" s="138"/>
      <c r="C26" s="195"/>
      <c r="D26" s="142" t="s">
        <v>14</v>
      </c>
      <c r="E26" s="143"/>
      <c r="F26" s="143">
        <v>0</v>
      </c>
      <c r="G26" s="143">
        <v>0</v>
      </c>
      <c r="H26" s="143">
        <v>0</v>
      </c>
      <c r="I26" s="143">
        <v>0</v>
      </c>
      <c r="J26" s="143">
        <v>0</v>
      </c>
      <c r="K26" s="143">
        <v>0</v>
      </c>
      <c r="L26" s="143">
        <v>0</v>
      </c>
      <c r="M26" s="143">
        <v>0</v>
      </c>
      <c r="N26" s="143">
        <v>0</v>
      </c>
      <c r="O26" s="141"/>
      <c r="P26" s="111"/>
    </row>
    <row r="27" spans="1:19" ht="15.75" thickBot="1" x14ac:dyDescent="0.3">
      <c r="A27" s="131"/>
      <c r="B27" s="138"/>
      <c r="C27" s="195"/>
      <c r="D27" s="144" t="s">
        <v>15</v>
      </c>
      <c r="E27" s="145" t="s">
        <v>16</v>
      </c>
      <c r="F27" s="145" t="s">
        <v>16</v>
      </c>
      <c r="G27" s="145" t="s">
        <v>16</v>
      </c>
      <c r="H27" s="145" t="s">
        <v>16</v>
      </c>
      <c r="I27" s="145" t="s">
        <v>16</v>
      </c>
      <c r="J27" s="145" t="s">
        <v>16</v>
      </c>
      <c r="K27" s="145" t="s">
        <v>16</v>
      </c>
      <c r="L27" s="145" t="s">
        <v>16</v>
      </c>
      <c r="M27" s="145" t="s">
        <v>16</v>
      </c>
      <c r="N27" s="145" t="s">
        <v>16</v>
      </c>
      <c r="O27" s="141"/>
      <c r="P27" s="111"/>
    </row>
    <row r="28" spans="1:19" ht="15.75" thickBot="1" x14ac:dyDescent="0.3">
      <c r="A28" s="131"/>
      <c r="B28" s="138"/>
      <c r="C28" s="146"/>
      <c r="D28" s="147"/>
      <c r="E28" s="148"/>
      <c r="F28" s="148"/>
      <c r="G28" s="148"/>
      <c r="H28" s="147"/>
      <c r="I28" s="147"/>
      <c r="J28" s="147"/>
      <c r="K28" s="147"/>
      <c r="L28" s="147"/>
      <c r="M28" s="147"/>
      <c r="N28" s="149"/>
      <c r="O28" s="141"/>
      <c r="P28" s="111"/>
    </row>
    <row r="29" spans="1:19" ht="15.75" customHeight="1" thickBot="1" x14ac:dyDescent="0.3">
      <c r="A29" s="131"/>
      <c r="B29" s="138"/>
      <c r="C29" s="197" t="s">
        <v>39</v>
      </c>
      <c r="D29" s="150" t="s">
        <v>13</v>
      </c>
      <c r="E29" s="140">
        <v>0</v>
      </c>
      <c r="F29" s="140">
        <v>0</v>
      </c>
      <c r="G29" s="140">
        <v>0</v>
      </c>
      <c r="H29" s="140">
        <v>0</v>
      </c>
      <c r="I29" s="140">
        <v>0</v>
      </c>
      <c r="J29" s="140">
        <v>0</v>
      </c>
      <c r="K29" s="140">
        <v>0</v>
      </c>
      <c r="L29" s="140">
        <v>0</v>
      </c>
      <c r="M29" s="140">
        <v>0</v>
      </c>
      <c r="N29" s="140">
        <v>0</v>
      </c>
      <c r="O29" s="141"/>
      <c r="P29" s="111"/>
    </row>
    <row r="30" spans="1:19" ht="14.25" customHeight="1" thickBot="1" x14ac:dyDescent="0.3">
      <c r="A30" s="131"/>
      <c r="B30" s="138"/>
      <c r="C30" s="198"/>
      <c r="D30" s="151" t="s">
        <v>14</v>
      </c>
      <c r="E30" s="143">
        <v>10</v>
      </c>
      <c r="F30" s="143"/>
      <c r="G30" s="143">
        <v>0</v>
      </c>
      <c r="H30" s="143">
        <v>0</v>
      </c>
      <c r="I30" s="143">
        <v>0</v>
      </c>
      <c r="J30" s="143">
        <v>0</v>
      </c>
      <c r="K30" s="143">
        <v>0</v>
      </c>
      <c r="L30" s="143">
        <v>0</v>
      </c>
      <c r="M30" s="143">
        <v>0</v>
      </c>
      <c r="N30" s="143">
        <v>0</v>
      </c>
      <c r="O30" s="141"/>
      <c r="P30" s="111"/>
    </row>
    <row r="31" spans="1:19" ht="15.75" thickBot="1" x14ac:dyDescent="0.3">
      <c r="A31" s="131"/>
      <c r="B31" s="138"/>
      <c r="C31" s="175" t="s">
        <v>40</v>
      </c>
      <c r="D31" s="86" t="s">
        <v>15</v>
      </c>
      <c r="E31" s="145" t="s">
        <v>16</v>
      </c>
      <c r="F31" s="145" t="s">
        <v>16</v>
      </c>
      <c r="G31" s="145" t="s">
        <v>16</v>
      </c>
      <c r="H31" s="145" t="s">
        <v>16</v>
      </c>
      <c r="I31" s="145" t="s">
        <v>16</v>
      </c>
      <c r="J31" s="145" t="s">
        <v>16</v>
      </c>
      <c r="K31" s="145" t="s">
        <v>16</v>
      </c>
      <c r="L31" s="145" t="s">
        <v>16</v>
      </c>
      <c r="M31" s="145" t="s">
        <v>16</v>
      </c>
      <c r="N31" s="152" t="s">
        <v>16</v>
      </c>
      <c r="O31" s="141"/>
      <c r="P31" s="111"/>
    </row>
    <row r="32" spans="1:19" ht="15.75" thickBot="1" x14ac:dyDescent="0.3">
      <c r="A32" s="131"/>
      <c r="B32" s="138"/>
      <c r="C32" s="153"/>
      <c r="D32" s="153"/>
      <c r="E32" s="153"/>
      <c r="F32" s="153"/>
      <c r="G32" s="153"/>
      <c r="H32" s="153"/>
      <c r="I32" s="153"/>
      <c r="J32" s="153"/>
      <c r="K32" s="153"/>
      <c r="L32" s="153"/>
      <c r="M32" s="153"/>
      <c r="N32" s="153"/>
      <c r="O32" s="141"/>
      <c r="P32" s="89"/>
    </row>
    <row r="33" spans="1:16" ht="15.75" thickBot="1" x14ac:dyDescent="0.3">
      <c r="A33" s="91"/>
      <c r="B33" s="154"/>
      <c r="C33" s="196" t="s">
        <v>17</v>
      </c>
      <c r="D33" s="196"/>
      <c r="E33" s="155" t="e">
        <f>IF(UPPER($F$17="GEN"),ROUND(E26*(1-$F$19),1)*$F$20+ROUND(E30*(1-$F$19),1)*IF($C$31="Summer",$F$20*184/365,$F$20*181/365),ROUND(E26*$F$21,1)*$F$20+ROUND(E30*$F$21,1)*IF($C$31="Summer",$F$20*184/365,$F$20*181/365))</f>
        <v>#REF!</v>
      </c>
      <c r="F33" s="155" t="e">
        <f>IF(UPPER($F$17="GEN"),ROUND(F26*(1-$F$19),1)*$F$20+ROUND(F30*(1-$F$19),1)*IF($C$31="Summer",$F$20*184/365,$F$20*181/365),ROUND(F26*$F$21,1)*$F$20+ROUND(F30*$F$21,1)*IF($C$31="Summer",$F$20*184/365,$F$20*181/365))</f>
        <v>#REF!</v>
      </c>
      <c r="G33" s="155" t="e">
        <f t="shared" ref="G33:N33" si="0">IF(UPPER($F$17="GEN"),ROUND(G26*(1-$F$19),1)*$F$20+ROUND(G30*(1-$F$19),1)*IF($C$31="Summer",$F$20*184/365,$F$20*181/365),ROUND(G26*$F$21,1)*$F$20+ROUND(G30*$F$21,1)*IF($C$31="Summer",$F$20*184/365,$F$20*181/365))</f>
        <v>#REF!</v>
      </c>
      <c r="H33" s="155" t="e">
        <f t="shared" si="0"/>
        <v>#REF!</v>
      </c>
      <c r="I33" s="155" t="e">
        <f t="shared" si="0"/>
        <v>#REF!</v>
      </c>
      <c r="J33" s="155" t="e">
        <f t="shared" si="0"/>
        <v>#REF!</v>
      </c>
      <c r="K33" s="155" t="e">
        <f t="shared" si="0"/>
        <v>#REF!</v>
      </c>
      <c r="L33" s="155" t="e">
        <f t="shared" si="0"/>
        <v>#REF!</v>
      </c>
      <c r="M33" s="155" t="e">
        <f t="shared" si="0"/>
        <v>#REF!</v>
      </c>
      <c r="N33" s="155" t="e">
        <f t="shared" si="0"/>
        <v>#REF!</v>
      </c>
      <c r="O33" s="156"/>
      <c r="P33" s="89"/>
    </row>
    <row r="34" spans="1:16" ht="15.75" thickBot="1" x14ac:dyDescent="0.3">
      <c r="A34" s="91"/>
      <c r="B34" s="89"/>
      <c r="C34" s="89"/>
      <c r="D34" s="89"/>
      <c r="E34" s="89"/>
      <c r="F34" s="89"/>
      <c r="G34" s="89"/>
      <c r="H34" s="89"/>
      <c r="I34" s="89"/>
      <c r="J34" s="89"/>
      <c r="K34" s="89"/>
      <c r="L34" s="89"/>
      <c r="M34" s="89"/>
      <c r="N34" s="89"/>
      <c r="O34" s="89"/>
      <c r="P34" s="89"/>
    </row>
    <row r="35" spans="1:16" x14ac:dyDescent="0.25">
      <c r="A35" s="91"/>
      <c r="B35" s="121"/>
      <c r="C35" s="157" t="s">
        <v>18</v>
      </c>
      <c r="D35" s="158"/>
      <c r="E35" s="158"/>
      <c r="F35" s="158"/>
      <c r="G35" s="159">
        <f>SUM(E26:N26)+SUM(E30:N30)</f>
        <v>10</v>
      </c>
      <c r="H35" s="89"/>
      <c r="I35" s="89"/>
      <c r="J35" s="89"/>
      <c r="K35" s="89"/>
      <c r="L35" s="89"/>
      <c r="M35" s="89"/>
      <c r="N35" s="89"/>
      <c r="O35" s="89"/>
      <c r="P35" s="89"/>
    </row>
    <row r="36" spans="1:16" x14ac:dyDescent="0.25">
      <c r="A36" s="91"/>
      <c r="B36" s="112"/>
      <c r="C36" s="113" t="s">
        <v>19</v>
      </c>
      <c r="D36" s="105"/>
      <c r="E36" s="105"/>
      <c r="F36" s="105"/>
      <c r="G36" s="160" t="e">
        <f>IF(UPPER(F17="GEN"),ROUND(G35*(1-F19),1),ROUND(G35*F21,1))</f>
        <v>#REF!</v>
      </c>
      <c r="H36" s="89"/>
      <c r="I36" s="89"/>
      <c r="J36" s="89"/>
      <c r="K36" s="89"/>
      <c r="L36" s="89"/>
      <c r="M36" s="89"/>
      <c r="N36" s="89"/>
      <c r="O36" s="89"/>
      <c r="P36" s="89"/>
    </row>
    <row r="37" spans="1:16" x14ac:dyDescent="0.25">
      <c r="A37" s="91"/>
      <c r="B37" s="112"/>
      <c r="C37" s="113" t="s">
        <v>20</v>
      </c>
      <c r="D37" s="105"/>
      <c r="E37" s="105"/>
      <c r="F37" s="105"/>
      <c r="G37" s="161" t="e">
        <f>SUM(E33:N33)</f>
        <v>#REF!</v>
      </c>
      <c r="H37" s="89"/>
      <c r="I37" s="89"/>
      <c r="J37" s="89"/>
      <c r="K37" s="89"/>
      <c r="L37" s="89"/>
      <c r="M37" s="89"/>
      <c r="N37" s="89"/>
      <c r="O37" s="89"/>
      <c r="P37" s="89"/>
    </row>
    <row r="38" spans="1:16" ht="18.75" customHeight="1" thickBot="1" x14ac:dyDescent="0.3">
      <c r="A38" s="91"/>
      <c r="B38" s="116"/>
      <c r="C38" s="163" t="s">
        <v>21</v>
      </c>
      <c r="D38" s="164"/>
      <c r="E38" s="164"/>
      <c r="F38" s="164"/>
      <c r="G38" s="165">
        <v>0</v>
      </c>
      <c r="H38" s="162"/>
      <c r="I38" s="87"/>
      <c r="J38" s="89"/>
      <c r="K38" s="89"/>
      <c r="L38" s="89"/>
      <c r="M38" s="89"/>
      <c r="N38" s="89"/>
      <c r="O38" s="89"/>
      <c r="P38" s="89"/>
    </row>
    <row r="39" spans="1:16" ht="26.25" customHeight="1" thickBot="1" x14ac:dyDescent="0.3">
      <c r="A39" s="91"/>
      <c r="B39" s="154"/>
      <c r="C39" s="188" t="s">
        <v>34</v>
      </c>
      <c r="D39" s="188"/>
      <c r="E39" s="188"/>
      <c r="F39" s="189"/>
      <c r="G39" s="166" t="e">
        <f>ROUNDUP(IF(UPPER(F17="GEN"),G37*(1-G38),G37),-2)</f>
        <v>#REF!</v>
      </c>
      <c r="H39" s="89"/>
      <c r="I39" s="89"/>
      <c r="J39" s="89"/>
      <c r="K39" s="89"/>
      <c r="L39" s="89"/>
      <c r="M39" s="89"/>
      <c r="N39" s="89"/>
      <c r="O39" s="89"/>
      <c r="P39" s="89"/>
    </row>
    <row r="40" spans="1:16" ht="27.75" customHeight="1" thickBot="1" x14ac:dyDescent="0.3">
      <c r="B40" s="171"/>
      <c r="C40" s="190" t="s">
        <v>36</v>
      </c>
      <c r="D40" s="190"/>
      <c r="E40" s="190"/>
      <c r="F40" s="191"/>
      <c r="G40" s="166" t="e">
        <f>ROUNDUP(G39/0.9,-2)</f>
        <v>#REF!</v>
      </c>
    </row>
    <row r="41" spans="1:16" ht="38.25" customHeight="1" x14ac:dyDescent="0.25">
      <c r="C41" s="187" t="s">
        <v>35</v>
      </c>
      <c r="D41" s="187"/>
      <c r="E41" s="187"/>
      <c r="F41" s="187"/>
      <c r="G41" s="187"/>
    </row>
    <row r="42" spans="1:16" ht="12" customHeight="1" x14ac:dyDescent="0.25">
      <c r="C42" s="172"/>
      <c r="D42" s="173"/>
      <c r="E42" s="173"/>
      <c r="F42" s="173"/>
      <c r="G42" s="173"/>
    </row>
    <row r="45" spans="1:16" x14ac:dyDescent="0.25">
      <c r="I45" s="170"/>
    </row>
    <row r="46" spans="1:16" ht="15.75" customHeight="1" x14ac:dyDescent="0.25"/>
  </sheetData>
  <mergeCells count="9">
    <mergeCell ref="C33:D33"/>
    <mergeCell ref="C39:F39"/>
    <mergeCell ref="C40:F40"/>
    <mergeCell ref="C41:G41"/>
    <mergeCell ref="B3:Q3"/>
    <mergeCell ref="C15:R15"/>
    <mergeCell ref="C23:N23"/>
    <mergeCell ref="C25:C27"/>
    <mergeCell ref="C29:C30"/>
  </mergeCells>
  <conditionalFormatting sqref="F19">
    <cfRule type="expression" dxfId="1" priority="2">
      <formula>UPPER($F$17)="GEN"</formula>
    </cfRule>
  </conditionalFormatting>
  <conditionalFormatting sqref="G38">
    <cfRule type="expression" dxfId="0"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dropdown!$E$1:$E$2</xm:f>
          </x14:formula1>
          <xm:sqref>C31</xm:sqref>
        </x14:dataValidation>
        <x14:dataValidation type="list" allowBlank="1" showInputMessage="1" showErrorMessage="1">
          <x14:formula1>
            <xm:f>dropdown!$A$1:$A$15</xm:f>
          </x14:formula1>
          <xm:sqref>F18</xm:sqref>
        </x14:dataValidation>
        <x14:dataValidation type="list" allowBlank="1" showInputMessage="1" showErrorMessage="1">
          <x14:formula1>
            <xm:f>dropdown!#REF!</xm:f>
          </x14:formula1>
          <xm:sqref>F17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21"/>
  <sheetViews>
    <sheetView zoomScale="145" zoomScaleNormal="145" workbookViewId="0">
      <selection activeCell="A13" sqref="A13"/>
    </sheetView>
  </sheetViews>
  <sheetFormatPr defaultRowHeight="15" x14ac:dyDescent="0.25"/>
  <cols>
    <col min="1" max="1" width="17.28515625" customWidth="1"/>
    <col min="2" max="3" width="12.7109375" bestFit="1" customWidth="1"/>
    <col min="4" max="4" width="19" customWidth="1"/>
    <col min="5" max="5" width="14.5703125" bestFit="1" customWidth="1"/>
    <col min="6" max="6" width="12.7109375" bestFit="1" customWidth="1"/>
    <col min="7" max="7" width="20.5703125" customWidth="1"/>
    <col min="8" max="16" width="12.7109375" bestFit="1" customWidth="1"/>
  </cols>
  <sheetData>
    <row r="1" spans="1:22" x14ac:dyDescent="0.25">
      <c r="A1" t="s">
        <v>51</v>
      </c>
      <c r="B1" s="80">
        <v>43212.35</v>
      </c>
      <c r="E1" s="179" t="s">
        <v>40</v>
      </c>
      <c r="F1" s="179"/>
      <c r="G1" s="179"/>
      <c r="H1" s="179"/>
      <c r="I1" s="179"/>
      <c r="J1" s="179"/>
      <c r="K1" s="179"/>
      <c r="L1" s="179"/>
      <c r="M1" s="179"/>
      <c r="N1" s="179"/>
      <c r="O1" s="179"/>
      <c r="P1" s="179"/>
      <c r="Q1" s="179"/>
      <c r="R1" s="179"/>
      <c r="S1" s="179"/>
      <c r="T1" s="179"/>
      <c r="U1" s="179"/>
      <c r="V1" s="179"/>
    </row>
    <row r="2" spans="1:22" x14ac:dyDescent="0.25">
      <c r="A2" t="s">
        <v>52</v>
      </c>
      <c r="B2" s="80">
        <v>43212.35</v>
      </c>
      <c r="E2" s="179" t="s">
        <v>41</v>
      </c>
      <c r="F2" s="179"/>
      <c r="G2" s="179"/>
      <c r="H2" s="179"/>
      <c r="I2" s="179"/>
      <c r="J2" s="179"/>
      <c r="K2" s="179"/>
      <c r="L2" s="179"/>
      <c r="M2" s="179"/>
      <c r="N2" s="179"/>
      <c r="O2" s="179"/>
      <c r="P2" s="179"/>
      <c r="Q2" s="179"/>
      <c r="R2" s="179"/>
      <c r="S2" s="179"/>
      <c r="T2" s="179"/>
      <c r="U2" s="179"/>
      <c r="V2" s="179"/>
    </row>
    <row r="3" spans="1:22" x14ac:dyDescent="0.25">
      <c r="A3" t="s">
        <v>27</v>
      </c>
      <c r="B3" s="80">
        <v>8274.5499999999993</v>
      </c>
      <c r="E3" s="179"/>
      <c r="F3" s="179"/>
      <c r="G3" s="179"/>
      <c r="H3" s="179"/>
      <c r="I3" s="179"/>
      <c r="J3" s="179"/>
      <c r="K3" s="179"/>
      <c r="L3" s="179"/>
      <c r="M3" s="179"/>
      <c r="N3" s="179"/>
      <c r="O3" s="179"/>
      <c r="P3" s="179"/>
      <c r="Q3" s="179"/>
      <c r="R3" s="179"/>
      <c r="S3" s="179"/>
      <c r="T3" s="179"/>
      <c r="U3" s="179"/>
      <c r="V3" s="179"/>
    </row>
    <row r="4" spans="1:22" x14ac:dyDescent="0.25">
      <c r="A4" t="s">
        <v>26</v>
      </c>
      <c r="B4" s="80">
        <v>54808.4</v>
      </c>
      <c r="E4" s="179"/>
      <c r="F4" s="179"/>
      <c r="G4" s="179"/>
      <c r="H4" s="179"/>
      <c r="I4" s="179"/>
      <c r="J4" s="179"/>
      <c r="K4" s="179"/>
      <c r="L4" s="179"/>
      <c r="M4" s="179"/>
      <c r="N4" s="179"/>
      <c r="O4" s="179"/>
      <c r="P4" s="179"/>
      <c r="Q4" s="179"/>
      <c r="R4" s="179"/>
      <c r="S4" s="179"/>
      <c r="T4" s="179"/>
      <c r="U4" s="179"/>
      <c r="V4" s="179"/>
    </row>
    <row r="5" spans="1:22" x14ac:dyDescent="0.25">
      <c r="A5" t="s">
        <v>53</v>
      </c>
      <c r="B5" s="80">
        <v>34926.85</v>
      </c>
      <c r="E5" s="179"/>
      <c r="F5" s="179"/>
      <c r="G5" s="179"/>
      <c r="H5" s="179"/>
      <c r="I5" s="179"/>
      <c r="J5" s="179"/>
      <c r="K5" s="179"/>
      <c r="L5" s="179"/>
      <c r="M5" s="179"/>
      <c r="N5" s="179"/>
      <c r="O5" s="179"/>
      <c r="P5" s="179"/>
      <c r="Q5" s="179"/>
      <c r="R5" s="179"/>
      <c r="S5" s="179"/>
      <c r="T5" s="179"/>
      <c r="U5" s="179"/>
      <c r="V5" s="179"/>
    </row>
    <row r="6" spans="1:22" x14ac:dyDescent="0.25">
      <c r="A6" t="s">
        <v>37</v>
      </c>
      <c r="B6" s="80">
        <v>37458.129999999997</v>
      </c>
      <c r="E6" s="179"/>
      <c r="F6" s="179"/>
      <c r="G6" s="179"/>
      <c r="H6" s="179"/>
      <c r="I6" s="179"/>
      <c r="J6" s="179"/>
      <c r="K6" s="179"/>
      <c r="L6" s="179"/>
      <c r="M6" s="179"/>
      <c r="N6" s="179"/>
      <c r="O6" s="179"/>
      <c r="P6" s="179"/>
      <c r="Q6" s="179"/>
      <c r="R6" s="179"/>
      <c r="S6" s="179"/>
      <c r="T6" s="179"/>
      <c r="U6" s="179"/>
      <c r="V6" s="179"/>
    </row>
    <row r="7" spans="1:22" x14ac:dyDescent="0.25">
      <c r="A7" t="s">
        <v>54</v>
      </c>
      <c r="B7" s="80">
        <v>27865.93</v>
      </c>
      <c r="E7" s="179"/>
      <c r="F7" s="179"/>
      <c r="G7" s="179"/>
      <c r="H7" s="179"/>
      <c r="I7" s="179"/>
      <c r="J7" s="179"/>
      <c r="K7" s="179"/>
      <c r="L7" s="179"/>
      <c r="M7" s="179"/>
      <c r="N7" s="179"/>
      <c r="O7" s="179"/>
      <c r="P7" s="179"/>
      <c r="Q7" s="179"/>
      <c r="R7" s="179"/>
      <c r="S7" s="179"/>
      <c r="T7" s="179"/>
      <c r="U7" s="179"/>
      <c r="V7" s="179"/>
    </row>
    <row r="8" spans="1:22" x14ac:dyDescent="0.25">
      <c r="A8" t="s">
        <v>55</v>
      </c>
      <c r="B8" s="80">
        <v>44836.6</v>
      </c>
      <c r="E8" s="179"/>
      <c r="F8" s="179"/>
      <c r="G8" s="179"/>
      <c r="H8" s="179"/>
      <c r="I8" s="179"/>
      <c r="J8" s="179"/>
      <c r="K8" s="179"/>
      <c r="L8" s="179"/>
      <c r="M8" s="179"/>
      <c r="N8" s="179"/>
      <c r="O8" s="179"/>
      <c r="P8" s="179"/>
      <c r="Q8" s="179"/>
      <c r="R8" s="179"/>
      <c r="S8" s="179"/>
      <c r="T8" s="179"/>
      <c r="U8" s="179"/>
      <c r="V8" s="179"/>
    </row>
    <row r="9" spans="1:22" x14ac:dyDescent="0.25">
      <c r="A9" t="s">
        <v>23</v>
      </c>
      <c r="B9" s="80">
        <v>56735.6</v>
      </c>
      <c r="E9" s="179"/>
      <c r="F9" s="179"/>
      <c r="G9" s="179"/>
      <c r="H9" s="179"/>
      <c r="I9" s="179"/>
      <c r="J9" s="179"/>
      <c r="K9" s="179"/>
      <c r="L9" s="179"/>
      <c r="M9" s="179"/>
      <c r="N9" s="179"/>
      <c r="O9" s="179"/>
      <c r="P9" s="179"/>
      <c r="Q9" s="179"/>
      <c r="R9" s="179"/>
      <c r="S9" s="179"/>
      <c r="T9" s="179"/>
      <c r="U9" s="179"/>
      <c r="V9" s="179"/>
    </row>
    <row r="10" spans="1:22" x14ac:dyDescent="0.25">
      <c r="A10" t="s">
        <v>22</v>
      </c>
      <c r="B10" s="80">
        <v>45803.85</v>
      </c>
      <c r="E10" s="179"/>
      <c r="F10" s="179"/>
      <c r="G10" s="179"/>
      <c r="H10" s="179"/>
      <c r="I10" s="179"/>
      <c r="J10" s="179"/>
      <c r="K10" s="179"/>
      <c r="L10" s="179"/>
      <c r="M10" s="179"/>
      <c r="N10" s="179"/>
      <c r="O10" s="179"/>
      <c r="P10" s="179"/>
      <c r="Q10" s="179"/>
      <c r="R10" s="179"/>
      <c r="S10" s="179"/>
      <c r="T10" s="179"/>
      <c r="U10" s="179"/>
      <c r="V10" s="179"/>
    </row>
    <row r="11" spans="1:22" x14ac:dyDescent="0.25">
      <c r="A11" t="s">
        <v>25</v>
      </c>
      <c r="B11" s="80">
        <v>40843.5</v>
      </c>
      <c r="E11" s="179"/>
      <c r="F11" s="179"/>
      <c r="G11" s="179"/>
      <c r="H11" s="179"/>
      <c r="I11" s="179"/>
      <c r="J11" s="179"/>
      <c r="K11" s="179"/>
      <c r="L11" s="179"/>
      <c r="M11" s="179"/>
      <c r="N11" s="179"/>
      <c r="O11" s="179"/>
      <c r="P11" s="179"/>
      <c r="Q11" s="179"/>
      <c r="R11" s="179"/>
      <c r="S11" s="179"/>
      <c r="T11" s="179"/>
      <c r="U11" s="179"/>
      <c r="V11" s="179"/>
    </row>
    <row r="12" spans="1:22" x14ac:dyDescent="0.25">
      <c r="A12" t="s">
        <v>32</v>
      </c>
      <c r="B12" s="80">
        <v>47488.33</v>
      </c>
      <c r="E12" s="179"/>
      <c r="F12" s="179"/>
      <c r="G12" s="179"/>
      <c r="H12" s="179"/>
      <c r="I12" s="179"/>
      <c r="J12" s="179"/>
      <c r="K12" s="179"/>
      <c r="L12" s="179"/>
      <c r="M12" s="179"/>
      <c r="N12" s="179"/>
      <c r="O12" s="179"/>
      <c r="P12" s="179"/>
      <c r="Q12" s="179"/>
      <c r="R12" s="179"/>
      <c r="S12" s="179"/>
      <c r="T12" s="179"/>
      <c r="U12" s="179"/>
      <c r="V12" s="179"/>
    </row>
    <row r="13" spans="1:22" x14ac:dyDescent="0.25">
      <c r="A13" t="s">
        <v>56</v>
      </c>
      <c r="B13" s="80">
        <v>60402.03</v>
      </c>
      <c r="E13" s="179"/>
      <c r="F13" s="179"/>
      <c r="G13" s="179"/>
      <c r="H13" s="179"/>
      <c r="I13" s="179"/>
      <c r="J13" s="179"/>
      <c r="K13" s="179"/>
      <c r="L13" s="179"/>
      <c r="M13" s="179"/>
      <c r="N13" s="179"/>
      <c r="O13" s="179"/>
      <c r="P13" s="179"/>
      <c r="Q13" s="179"/>
      <c r="R13" s="179"/>
      <c r="S13" s="179"/>
      <c r="T13" s="179"/>
      <c r="U13" s="179"/>
      <c r="V13" s="179"/>
    </row>
    <row r="14" spans="1:22" x14ac:dyDescent="0.25">
      <c r="A14" t="s">
        <v>57</v>
      </c>
      <c r="B14" s="80">
        <v>60402.03</v>
      </c>
      <c r="E14" s="179"/>
      <c r="F14" s="179"/>
      <c r="G14" s="179"/>
      <c r="H14" s="179"/>
      <c r="I14" s="179"/>
      <c r="J14" s="179"/>
      <c r="K14" s="179"/>
      <c r="L14" s="179"/>
      <c r="M14" s="179"/>
      <c r="N14" s="179"/>
      <c r="O14" s="179"/>
      <c r="P14" s="179"/>
      <c r="Q14" s="179"/>
      <c r="R14" s="179"/>
      <c r="S14" s="179"/>
      <c r="T14" s="179"/>
      <c r="U14" s="179"/>
      <c r="V14" s="179"/>
    </row>
    <row r="15" spans="1:22" x14ac:dyDescent="0.25">
      <c r="A15" t="s">
        <v>8</v>
      </c>
      <c r="B15" s="80">
        <v>41757.83</v>
      </c>
      <c r="E15" s="179"/>
      <c r="F15" s="179"/>
      <c r="G15" s="179"/>
      <c r="H15" s="179"/>
      <c r="I15" s="179"/>
      <c r="J15" s="179"/>
      <c r="K15" s="179"/>
      <c r="L15" s="179"/>
      <c r="M15" s="179"/>
      <c r="N15" s="179"/>
      <c r="O15" s="179"/>
      <c r="P15" s="179"/>
      <c r="Q15" s="179"/>
      <c r="R15" s="179"/>
      <c r="S15" s="179"/>
      <c r="T15" s="179"/>
      <c r="U15" s="179"/>
      <c r="V15" s="179"/>
    </row>
    <row r="16" spans="1:22" x14ac:dyDescent="0.25">
      <c r="A16" t="s">
        <v>24</v>
      </c>
      <c r="B16" s="80">
        <v>24559.03</v>
      </c>
      <c r="E16" s="179"/>
      <c r="F16" s="179"/>
      <c r="G16" s="179"/>
      <c r="H16" s="179"/>
      <c r="I16" s="179"/>
      <c r="J16" s="179"/>
      <c r="K16" s="179"/>
      <c r="L16" s="179"/>
      <c r="M16" s="179"/>
      <c r="N16" s="179"/>
      <c r="O16" s="179"/>
      <c r="P16" s="179"/>
      <c r="Q16" s="179"/>
      <c r="R16" s="179"/>
      <c r="S16" s="179"/>
      <c r="T16" s="179"/>
      <c r="U16" s="179"/>
      <c r="V16" s="179"/>
    </row>
    <row r="17" spans="5:22" x14ac:dyDescent="0.25">
      <c r="E17" s="179"/>
      <c r="F17" s="179"/>
      <c r="G17" s="179"/>
      <c r="H17" s="179"/>
      <c r="I17" s="179"/>
      <c r="J17" s="179"/>
      <c r="K17" s="179"/>
      <c r="L17" s="179"/>
      <c r="M17" s="179"/>
      <c r="N17" s="179"/>
      <c r="O17" s="179"/>
      <c r="P17" s="179"/>
      <c r="Q17" s="179"/>
      <c r="R17" s="179"/>
      <c r="S17" s="179"/>
      <c r="T17" s="179"/>
      <c r="U17" s="179"/>
      <c r="V17" s="179"/>
    </row>
    <row r="18" spans="5:22" x14ac:dyDescent="0.25">
      <c r="E18" s="179"/>
      <c r="F18" s="179"/>
      <c r="G18" s="179"/>
      <c r="H18" s="179"/>
      <c r="I18" s="179"/>
      <c r="J18" s="179"/>
      <c r="K18" s="179"/>
      <c r="L18" s="179"/>
      <c r="M18" s="179"/>
      <c r="N18" s="179"/>
      <c r="O18" s="179"/>
      <c r="P18" s="179"/>
      <c r="Q18" s="179"/>
      <c r="R18" s="179"/>
      <c r="S18" s="179"/>
      <c r="T18" s="179"/>
      <c r="U18" s="179"/>
      <c r="V18" s="179"/>
    </row>
    <row r="19" spans="5:22" x14ac:dyDescent="0.25">
      <c r="E19" s="179"/>
      <c r="F19" s="179"/>
      <c r="G19" s="179"/>
      <c r="H19" s="179"/>
      <c r="I19" s="179"/>
      <c r="J19" s="179"/>
      <c r="K19" s="179"/>
      <c r="L19" s="179"/>
      <c r="M19" s="179"/>
      <c r="N19" s="179"/>
      <c r="O19" s="179"/>
      <c r="P19" s="179"/>
      <c r="Q19" s="179"/>
      <c r="R19" s="179"/>
      <c r="S19" s="179"/>
      <c r="T19" s="179"/>
      <c r="U19" s="179"/>
      <c r="V19" s="179"/>
    </row>
    <row r="20" spans="5:22" x14ac:dyDescent="0.25">
      <c r="E20" s="179"/>
      <c r="F20" s="179"/>
      <c r="G20" s="179"/>
      <c r="H20" s="179"/>
      <c r="I20" s="179"/>
      <c r="J20" s="179"/>
      <c r="K20" s="179"/>
      <c r="L20" s="179"/>
      <c r="M20" s="179"/>
      <c r="N20" s="179"/>
      <c r="O20" s="179"/>
      <c r="P20" s="179"/>
      <c r="Q20" s="179"/>
      <c r="R20" s="179"/>
      <c r="S20" s="179"/>
      <c r="T20" s="179"/>
      <c r="U20" s="179"/>
      <c r="V20" s="179"/>
    </row>
    <row r="21" spans="5:22" x14ac:dyDescent="0.25">
      <c r="E21" s="179"/>
      <c r="F21" s="179"/>
      <c r="G21" s="179"/>
      <c r="H21" s="179"/>
      <c r="I21" s="179"/>
      <c r="J21" s="179"/>
      <c r="K21" s="179"/>
      <c r="L21" s="179"/>
      <c r="M21" s="179"/>
      <c r="N21" s="179"/>
      <c r="O21" s="179"/>
      <c r="P21" s="179"/>
      <c r="Q21" s="179"/>
      <c r="R21" s="179"/>
      <c r="S21" s="179"/>
      <c r="T21" s="179"/>
      <c r="U21" s="179"/>
      <c r="V21" s="179"/>
    </row>
  </sheetData>
  <sortState ref="E4:F18">
    <sortCondition ref="E4:E1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Credit Calculator - Gen</vt:lpstr>
      <vt:lpstr>Credit Calculator - DR</vt:lpstr>
      <vt:lpstr>Credit Calculator - EE</vt:lpstr>
      <vt:lpstr>Planned Gen - Example</vt:lpstr>
      <vt:lpstr>Planned DR - Example</vt:lpstr>
      <vt:lpstr>Planned EE - Example</vt:lpstr>
      <vt:lpstr>Example-Planned DR</vt:lpstr>
      <vt:lpstr>Example-Planned EE</vt:lpstr>
      <vt:lpstr>dropdown</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Mroz, David</cp:lastModifiedBy>
  <dcterms:created xsi:type="dcterms:W3CDTF">2016-02-16T17:52:54Z</dcterms:created>
  <dcterms:modified xsi:type="dcterms:W3CDTF">2024-06-05T12:32:29Z</dcterms:modified>
</cp:coreProperties>
</file>